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0" yWindow="640" windowWidth="19820" windowHeight="13480" activeTab="1"/>
  </bookViews>
  <sheets>
    <sheet name="Instructions" sheetId="1" r:id="rId1"/>
    <sheet name="enter cost here" sheetId="2" r:id="rId2"/>
    <sheet name="Budget Sheet" sheetId="3" r:id="rId3"/>
  </sheets>
  <definedNames>
    <definedName name="BudgetYear1">'Budget Sheet'!$A$7</definedName>
    <definedName name="BudgetYear2">'Budget Sheet'!$A$54:$H$58</definedName>
    <definedName name="BudgetYear3">'Budget Sheet'!A$101:H$105</definedName>
    <definedName name="BudgetYear4">'Budget Sheet'!$A$148:$H$152</definedName>
    <definedName name="GrandTotalBudget">'Budget Sheet'!$A$195:$H$199</definedName>
    <definedName name="_xlnm.Print_Area" localSheetId="2">'Budget Sheet'!$A$1:$H$334</definedName>
    <definedName name="_xlnm.Print_Area" localSheetId="1">'enter cost here'!$A$1:$Y$111</definedName>
  </definedNames>
  <calcPr fullCalcOnLoad="1"/>
</workbook>
</file>

<file path=xl/sharedStrings.xml><?xml version="1.0" encoding="utf-8"?>
<sst xmlns="http://schemas.openxmlformats.org/spreadsheetml/2006/main" count="421" uniqueCount="209">
  <si>
    <t>Year 5  Budget Summary</t>
  </si>
  <si>
    <t>FY 2003</t>
  </si>
  <si>
    <r>
      <t xml:space="preserve">Enter Subcontractor Workyears, by fiscal year, in </t>
    </r>
    <r>
      <rPr>
        <b/>
        <sz val="10"/>
        <rFont val="Geneva"/>
        <family val="0"/>
      </rPr>
      <t>Cell(s) K22(-N22).</t>
    </r>
    <r>
      <rPr>
        <sz val="10"/>
        <rFont val="Geneva"/>
        <family val="0"/>
      </rPr>
      <t xml:space="preserve"> (Note that if the task will begin or end in the middle of a fiscal year, adjust workyears accordingly.) The actual cost of the contract labor is entered below under Procurements.  Cells T22 through Y22 provide estimated raw costs by fiscal year if the weekly billing rate is entered into cells M21 through R21.</t>
    </r>
  </si>
  <si>
    <t>For Period From October 2002 to September 2003</t>
  </si>
  <si>
    <t>5 Year Program Beginning with October</t>
  </si>
  <si>
    <t>For Period From October 2003 to September 2004</t>
  </si>
  <si>
    <t>For Period From October 2004 to September 2005</t>
  </si>
  <si>
    <t>For Period From October 2005 to September 2006</t>
  </si>
  <si>
    <t>For Period From October 2006 to September 2007</t>
  </si>
  <si>
    <t>For Period From October 2002 to September 2007</t>
  </si>
  <si>
    <t>FTE Workyears</t>
  </si>
  <si>
    <t>Productive Workhours</t>
  </si>
  <si>
    <t>S</t>
  </si>
  <si>
    <t>GPS Data Products for Solid Earth Science</t>
  </si>
  <si>
    <t xml:space="preserve">Earth Science Research, education and Applications Solution Network (REASoN) </t>
  </si>
  <si>
    <t>SCEC Annual Meeting - Fall 2003</t>
  </si>
  <si>
    <t>Management</t>
  </si>
  <si>
    <t>Development</t>
  </si>
  <si>
    <t>Cost/person</t>
  </si>
  <si>
    <t>Cost</t>
  </si>
  <si>
    <t># of Travelers</t>
  </si>
  <si>
    <t>SCEC Annual Meeting - Fall 2004</t>
  </si>
  <si>
    <t>UNAVCO Annual Meeting - Spring 2004</t>
  </si>
  <si>
    <t>SCEC Annual Meeting - Fall 2005</t>
  </si>
  <si>
    <t>UNAVCO Annual Meeting - Spring 2005</t>
  </si>
  <si>
    <t>UNAVCO Annual Meeting - Spring 2003</t>
  </si>
  <si>
    <t>SCEC Annual Meeting - Fall 2006</t>
  </si>
  <si>
    <t>UNAVCO Annual Meeting - Spring 2006</t>
  </si>
  <si>
    <t>UNAVCO Annual Meeting - Spring 2007</t>
  </si>
  <si>
    <t>SCEC Annual Meeting - Fall 2007</t>
  </si>
  <si>
    <t>Federation Semi-Annual Meeting  X2</t>
  </si>
  <si>
    <t>SEEDS Semi-Annual Working Group Meeting  X2</t>
  </si>
  <si>
    <t>American Geophysical Union Meeting - Fall 2004</t>
  </si>
  <si>
    <t>American Geophysical Union Meeting - Fall 2005</t>
  </si>
  <si>
    <t>American Geophysical Union Meeting - Fall 2006</t>
  </si>
  <si>
    <t>American Geophysical Union Meeting - Fall 2007</t>
  </si>
  <si>
    <r>
      <t xml:space="preserve">        Enter a description in </t>
    </r>
    <r>
      <rPr>
        <b/>
        <sz val="10"/>
        <rFont val="Geneva"/>
        <family val="0"/>
      </rPr>
      <t>Cell(s) D48(-62).</t>
    </r>
    <r>
      <rPr>
        <sz val="10"/>
        <rFont val="Geneva"/>
        <family val="0"/>
      </rPr>
      <t xml:space="preserve"> </t>
    </r>
  </si>
  <si>
    <r>
      <t xml:space="preserve">        Enter the dollar value (in $K) by fiscal year in </t>
    </r>
    <r>
      <rPr>
        <b/>
        <sz val="10"/>
        <rFont val="Geneva"/>
        <family val="0"/>
      </rPr>
      <t>Cells P48 through S62</t>
    </r>
    <r>
      <rPr>
        <sz val="10"/>
        <rFont val="Geneva"/>
        <family val="0"/>
      </rPr>
      <t xml:space="preserve"> as necessary. (Note that if the task will begin or end in the middle of a fiscal year, adjust the dollars accordingly).</t>
    </r>
  </si>
  <si>
    <t>Enter the Facilities Estimate as follows (note: this is RARELY USED):</t>
  </si>
  <si>
    <r>
      <t xml:space="preserve">        Enter a description in </t>
    </r>
    <r>
      <rPr>
        <b/>
        <sz val="10"/>
        <rFont val="Geneva"/>
        <family val="0"/>
      </rPr>
      <t>Cell(s) D68(-69).</t>
    </r>
    <r>
      <rPr>
        <sz val="10"/>
        <rFont val="Geneva"/>
        <family val="0"/>
      </rPr>
      <t xml:space="preserve"> </t>
    </r>
  </si>
  <si>
    <r>
      <t xml:space="preserve">        Enter the dollar value (in $K) by fiscal year in </t>
    </r>
    <r>
      <rPr>
        <b/>
        <sz val="10"/>
        <rFont val="Geneva"/>
        <family val="0"/>
      </rPr>
      <t>Cells P68 through S69</t>
    </r>
    <r>
      <rPr>
        <sz val="10"/>
        <rFont val="Geneva"/>
        <family val="0"/>
      </rPr>
      <t xml:space="preserve"> as necessary. (Note that if the task will begin or end in the middle of a fiscal year, adjust the dollars accordingly).</t>
    </r>
  </si>
  <si>
    <t>Producing Budget Summaries Correctly Phased by Year.</t>
  </si>
  <si>
    <t>Go to the worksheet titled "Budget Sheet"</t>
  </si>
  <si>
    <t>It will be necessary to determine both the length of the task (1 year, 2 years or 3 years) as well as the month in which the task starts.</t>
  </si>
  <si>
    <t>Pick the correct parameters for the task as follows:</t>
  </si>
  <si>
    <t>Locate the Month buttons in columns I-K. Click on the Month that corresponds to the start date of the program in the column that corresponds with the length of the program. (Note: The parameters chosen are shown next to the buttons).</t>
  </si>
  <si>
    <r>
      <t xml:space="preserve">If the task has a Co-I from a Government institution (including other NASA Centers) then the budget for that Government Co-I must be entered in </t>
    </r>
    <r>
      <rPr>
        <b/>
        <sz val="10"/>
        <rFont val="Geneva"/>
        <family val="0"/>
      </rPr>
      <t xml:space="preserve">Cell(s) D33, D80 and D127 </t>
    </r>
    <r>
      <rPr>
        <sz val="10"/>
        <rFont val="Geneva"/>
        <family val="0"/>
      </rPr>
      <t>as appropriate.</t>
    </r>
  </si>
  <si>
    <r>
      <t xml:space="preserve">If any cost sharing is proposed then  those costs should be entered in </t>
    </r>
    <r>
      <rPr>
        <b/>
        <sz val="10"/>
        <rFont val="Geneva"/>
        <family val="0"/>
      </rPr>
      <t>Cell(s) D37, D84 and D131</t>
    </r>
    <r>
      <rPr>
        <sz val="10"/>
        <rFont val="Geneva"/>
        <family val="0"/>
      </rPr>
      <t xml:space="preserve"> as appropriate.</t>
    </r>
  </si>
  <si>
    <t>PROGRAM</t>
  </si>
  <si>
    <t>FY 2006</t>
  </si>
  <si>
    <t>Group Supervisor (Workhours) Estimation Rate</t>
  </si>
  <si>
    <t>Weekly Cntr</t>
  </si>
  <si>
    <t>(Enter S at left for 3x &amp; 5x orgs only)</t>
  </si>
  <si>
    <t>&lt;=Billing Rate</t>
  </si>
  <si>
    <t>Group Supervisor Hourly Labor Rate (Mgr-II/Mgr I Prin)</t>
  </si>
  <si>
    <t>MULTIPLE PROGRAM SUPPORT (MPS) RATES</t>
  </si>
  <si>
    <t>APD</t>
  </si>
  <si>
    <t>7x</t>
  </si>
  <si>
    <t>ESTD</t>
  </si>
  <si>
    <t>8x</t>
  </si>
  <si>
    <t>FMS</t>
  </si>
  <si>
    <t>14x</t>
  </si>
  <si>
    <t>INISD</t>
  </si>
  <si>
    <t>9x</t>
  </si>
  <si>
    <t>MEPO</t>
  </si>
  <si>
    <t>15x</t>
  </si>
  <si>
    <t>None</t>
  </si>
  <si>
    <t>PFPD</t>
  </si>
  <si>
    <t>4x</t>
  </si>
  <si>
    <t>PSO</t>
  </si>
  <si>
    <t>16x</t>
  </si>
  <si>
    <t>SSEPD</t>
  </si>
  <si>
    <t>6x</t>
  </si>
  <si>
    <t>H1. APPLIED ENG &amp; SCI (Labor) ADC</t>
  </si>
  <si>
    <t>FY 2008</t>
  </si>
  <si>
    <t>FY 2007</t>
  </si>
  <si>
    <t>Year 4  Budget Summary</t>
  </si>
  <si>
    <t>JPL PRODUCTIVE WORKHOURS</t>
  </si>
  <si>
    <t>APPLIED FRINGES COSTS</t>
  </si>
  <si>
    <t>JPL LABOR CLASSIFICATION</t>
  </si>
  <si>
    <t xml:space="preserve">     1. MPS &amp; ADC</t>
  </si>
  <si>
    <t xml:space="preserve">     2. Services</t>
  </si>
  <si>
    <t>c.  Equipment</t>
  </si>
  <si>
    <t>d.  Supplies</t>
  </si>
  <si>
    <t>e.  Travel</t>
  </si>
  <si>
    <t>f.  Other (MPS &amp; ADC)</t>
  </si>
  <si>
    <t>Year 1  Budget Summary</t>
  </si>
  <si>
    <t>Year 2  Budget Summary</t>
  </si>
  <si>
    <t>Year 3  Budget Summary</t>
  </si>
  <si>
    <r>
      <t xml:space="preserve">Direct Labor
</t>
    </r>
    <r>
      <rPr>
        <sz val="10"/>
        <rFont val="Geneva"/>
        <family val="0"/>
      </rPr>
      <t>(salaries, wages, and fringe benefits)</t>
    </r>
  </si>
  <si>
    <t>1.</t>
  </si>
  <si>
    <t>2.</t>
  </si>
  <si>
    <t>3.</t>
  </si>
  <si>
    <t>5.</t>
  </si>
  <si>
    <t>6.</t>
  </si>
  <si>
    <t>7.</t>
  </si>
  <si>
    <t>8.</t>
  </si>
  <si>
    <t>9.</t>
  </si>
  <si>
    <t>4.</t>
  </si>
  <si>
    <t xml:space="preserve">     1. Award Fee</t>
  </si>
  <si>
    <t xml:space="preserve">     2. Government Co-I</t>
  </si>
  <si>
    <t>Other Applicable Costs</t>
  </si>
  <si>
    <t>October Year 1</t>
  </si>
  <si>
    <t>October Year 3</t>
  </si>
  <si>
    <t>You Have Selected:</t>
  </si>
  <si>
    <t>Instructions for Completing the NASA Proposal Cost Plan</t>
  </si>
  <si>
    <t>Entering Costs By Fiscal Year</t>
  </si>
  <si>
    <t>Begin with the Worksheet titled "enter costs here"</t>
  </si>
  <si>
    <r>
      <t xml:space="preserve"> Enter the Proposal Title in</t>
    </r>
    <r>
      <rPr>
        <b/>
        <sz val="10"/>
        <rFont val="Geneva"/>
        <family val="0"/>
      </rPr>
      <t xml:space="preserve"> Cell D8</t>
    </r>
  </si>
  <si>
    <t xml:space="preserve"> Enter the Labor Estimate as follows:</t>
  </si>
  <si>
    <r>
      <t xml:space="preserve">       Enter a description of the labor in </t>
    </r>
    <r>
      <rPr>
        <b/>
        <sz val="10"/>
        <rFont val="Geneva"/>
        <family val="0"/>
      </rPr>
      <t>Cell(s) D15(-19)</t>
    </r>
    <r>
      <rPr>
        <sz val="10"/>
        <rFont val="Geneva"/>
        <family val="0"/>
      </rPr>
      <t>. For example, Manager I</t>
    </r>
  </si>
  <si>
    <r>
      <t xml:space="preserve">       Enter the number of workyears, by fiscal year, in </t>
    </r>
    <r>
      <rPr>
        <b/>
        <sz val="10"/>
        <rFont val="Geneva"/>
        <family val="0"/>
      </rPr>
      <t>Cells K15 through N19</t>
    </r>
    <r>
      <rPr>
        <sz val="10"/>
        <rFont val="Geneva"/>
        <family val="0"/>
      </rPr>
      <t xml:space="preserve"> as necessary. Note that if the task will begin or end in the middle of a fiscal year, adjust the workyears accordingly. (For a task that starts in April 2002 and requires one person, enter .5 workyears in FY 2002 and 1 workyear in FY 2003, etc. If the task ends in March 2005 then enter .5 workyears in FY 05)</t>
    </r>
  </si>
  <si>
    <r>
      <t xml:space="preserve">       Enter the weekly salary for each labor element in </t>
    </r>
    <r>
      <rPr>
        <b/>
        <sz val="10"/>
        <rFont val="Geneva"/>
        <family val="0"/>
      </rPr>
      <t>Cell(s) D15(-19).</t>
    </r>
  </si>
  <si>
    <t>Enter the Travel Estimate as follows:</t>
  </si>
  <si>
    <r>
      <t xml:space="preserve">        Enter a description in </t>
    </r>
    <r>
      <rPr>
        <b/>
        <sz val="10"/>
        <rFont val="Geneva"/>
        <family val="0"/>
      </rPr>
      <t>Cell(s) D33(-36).</t>
    </r>
    <r>
      <rPr>
        <sz val="10"/>
        <rFont val="Geneva"/>
        <family val="0"/>
      </rPr>
      <t xml:space="preserve"> </t>
    </r>
  </si>
  <si>
    <r>
      <t xml:space="preserve">        Enter the dollar value (in $K) by fiscal year in </t>
    </r>
    <r>
      <rPr>
        <b/>
        <sz val="10"/>
        <rFont val="Geneva"/>
        <family val="0"/>
      </rPr>
      <t>Cells P33 through S36</t>
    </r>
    <r>
      <rPr>
        <sz val="10"/>
        <rFont val="Geneva"/>
        <family val="0"/>
      </rPr>
      <t xml:space="preserve"> as necessary. (Note that if the task will begin or end in the middle of a fiscal year, adjust the dollars accordingly).</t>
    </r>
  </si>
  <si>
    <t>Enter the Service Estimate as follows:</t>
  </si>
  <si>
    <r>
      <t xml:space="preserve">        Enter a description in </t>
    </r>
    <r>
      <rPr>
        <b/>
        <sz val="10"/>
        <rFont val="Geneva"/>
        <family val="0"/>
      </rPr>
      <t>Cell(s) D40(-43).</t>
    </r>
    <r>
      <rPr>
        <sz val="10"/>
        <rFont val="Geneva"/>
        <family val="0"/>
      </rPr>
      <t xml:space="preserve"> </t>
    </r>
  </si>
  <si>
    <r>
      <t xml:space="preserve">        Enter the dollar value (in $K) by fiscal year in </t>
    </r>
    <r>
      <rPr>
        <b/>
        <sz val="10"/>
        <rFont val="Geneva"/>
        <family val="0"/>
      </rPr>
      <t>Cells P40 through S43</t>
    </r>
    <r>
      <rPr>
        <sz val="10"/>
        <rFont val="Geneva"/>
        <family val="0"/>
      </rPr>
      <t xml:space="preserve"> as necessary. (Note that if the task will begin or end in the middle of a fiscal year, adjust the dollars accordingly).</t>
    </r>
  </si>
  <si>
    <t>Enter the Procurement Estimate as follows:</t>
  </si>
  <si>
    <t xml:space="preserve">   </t>
  </si>
  <si>
    <t>Jet Propulsion Laboratory</t>
  </si>
  <si>
    <t>California Institute of Technology</t>
  </si>
  <si>
    <t xml:space="preserve">  </t>
  </si>
  <si>
    <t>4800 Oak Grove Drive</t>
  </si>
  <si>
    <t>Pasadena, California 91109</t>
  </si>
  <si>
    <t>PROPOSAL TITLE:</t>
  </si>
  <si>
    <t xml:space="preserve"> </t>
  </si>
  <si>
    <t>A. DIRECT COMPENSATION</t>
  </si>
  <si>
    <t>SALARY</t>
  </si>
  <si>
    <t>$</t>
  </si>
  <si>
    <t>$K</t>
  </si>
  <si>
    <t>SUBCONTRACTOR WORKHOURS</t>
  </si>
  <si>
    <t>TOTAL WORKHOURS AND WORKYEARS  A1</t>
  </si>
  <si>
    <t>LABOR COST SUBTOTAL</t>
  </si>
  <si>
    <t>A2</t>
  </si>
  <si>
    <t>(% X A2)</t>
  </si>
  <si>
    <t>A3</t>
  </si>
  <si>
    <t xml:space="preserve">JPL DIRECT COMPENSATION  </t>
  </si>
  <si>
    <t>TOTAL   A</t>
  </si>
  <si>
    <t>B. TRAVEL</t>
  </si>
  <si>
    <t>DESTINATION</t>
  </si>
  <si>
    <t/>
  </si>
  <si>
    <t>TOTAL TRAVEL   B</t>
  </si>
  <si>
    <t>C. SERVICE</t>
  </si>
  <si>
    <t>(LIST BY TYPE, e.g., COMPUTING, DOCUMENTATION AND PUBLICATION, etc.)</t>
  </si>
  <si>
    <t>TOTAL SERVICES   C</t>
  </si>
  <si>
    <t>D. PROCUREMENTS</t>
  </si>
  <si>
    <t>(LIST BY TYPE, e.g. CONTRACT LABOR, CONSULTANTS, MATERIALS &amp; SUPPLIES, EQUIP., etc.)</t>
  </si>
  <si>
    <t>TOTAL PROCUREMENTS   D</t>
  </si>
  <si>
    <t>E. FACILITIES</t>
  </si>
  <si>
    <t xml:space="preserve">(LIST AS EITHER NEW CONSTRUCTION OR MODIFICATION - IF C OF F FUNDED, DO NOT INCLUDE) </t>
  </si>
  <si>
    <t>TOTAL FACILITIES   E</t>
  </si>
  <si>
    <t>F. MULTIPLE PROGRAM SUPPORT (MPS)</t>
  </si>
  <si>
    <t>($/HR X A1)</t>
  </si>
  <si>
    <t>F</t>
  </si>
  <si>
    <t>G. TOTAL DIRECT COST</t>
  </si>
  <si>
    <t>(SUM A THROUGH F)  G</t>
  </si>
  <si>
    <t>H. ALLOCATED DIRECT COSTS (ADC)</t>
  </si>
  <si>
    <t>H1</t>
  </si>
  <si>
    <t>H2. APPLIED CONTRACTS ADC</t>
  </si>
  <si>
    <t>H2</t>
  </si>
  <si>
    <t>H3. APPLIED PURCHASE ORDERS (PO) ADC</t>
  </si>
  <si>
    <t>H3</t>
  </si>
  <si>
    <t>I. COSTS SUBTOTAL</t>
  </si>
  <si>
    <t>(SUM A THROUGH H)  I</t>
  </si>
  <si>
    <t>I1. APPLIED GENERAL ADC</t>
  </si>
  <si>
    <t>(% X I)</t>
  </si>
  <si>
    <t>I1</t>
  </si>
  <si>
    <t>J. TOTAL JPL COSTS</t>
  </si>
  <si>
    <t>(I + I1)   J</t>
  </si>
  <si>
    <t>K. AWARD FEE</t>
  </si>
  <si>
    <t>(% X J)</t>
  </si>
  <si>
    <t>K</t>
  </si>
  <si>
    <t>L. GRAND TOTAL COSTS</t>
  </si>
  <si>
    <t>(J + K)   L</t>
  </si>
  <si>
    <t>Other Direct Costs:</t>
  </si>
  <si>
    <t>A</t>
  </si>
  <si>
    <t>B</t>
  </si>
  <si>
    <t>C</t>
  </si>
  <si>
    <t>|      NASA USE ONLY       |</t>
  </si>
  <si>
    <t>Facilities and Administrative Costs</t>
  </si>
  <si>
    <t>Less Proposed Cost Sharing (if any)</t>
  </si>
  <si>
    <t>Carryover Funds (if any)</t>
  </si>
  <si>
    <t xml:space="preserve">a.  Anticipated amount : </t>
  </si>
  <si>
    <t>b.  Amount used to reduce budget</t>
  </si>
  <si>
    <t>Total Estimated Costs</t>
  </si>
  <si>
    <t>APPROVED BUDGET</t>
  </si>
  <si>
    <t xml:space="preserve"> XXXXXXX</t>
  </si>
  <si>
    <r>
      <t xml:space="preserve">             </t>
    </r>
    <r>
      <rPr>
        <b/>
        <u val="single"/>
        <sz val="10"/>
        <rFont val="Geneva"/>
        <family val="0"/>
      </rPr>
      <t>SUBTOTAL--Estimated Costs</t>
    </r>
  </si>
  <si>
    <t>(% X (D1+D2))</t>
  </si>
  <si>
    <t>(% X (D3+D4))</t>
  </si>
  <si>
    <t>D3. PO's EQUIPMENT</t>
  </si>
  <si>
    <t>TOTAL PO - EQUIPMENT D3</t>
  </si>
  <si>
    <t>D4 SUPPLIES</t>
  </si>
  <si>
    <t>TOTAL PO - SUPPLIES D4</t>
  </si>
  <si>
    <t>TOTAL PO D3+D4</t>
  </si>
  <si>
    <t>Grand Total Budget Summary</t>
  </si>
  <si>
    <t>WEEKLY</t>
  </si>
  <si>
    <t xml:space="preserve">      CHARGEBACKS</t>
  </si>
  <si>
    <t>D2 CONTRACTS/</t>
  </si>
  <si>
    <t>FY 2004</t>
  </si>
  <si>
    <t>D2 CONSULTANTS</t>
  </si>
  <si>
    <t>a. Subcontracts</t>
  </si>
  <si>
    <t>b.  Consultants</t>
  </si>
  <si>
    <t>TOTAL CONSULTANTS   D2</t>
  </si>
  <si>
    <t>TOTAL  CONTRACTS AND CONSULTANTS D1+D2</t>
  </si>
  <si>
    <t>TOTAL CONTRACTS D1</t>
  </si>
  <si>
    <t>FY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</si>
</sst>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_)"/>
    <numFmt numFmtId="166" formatCode="0.00_)"/>
    <numFmt numFmtId="167" formatCode="0.0"/>
    <numFmt numFmtId="168" formatCode="0.0_)"/>
    <numFmt numFmtId="169" formatCode="0.0%"/>
    <numFmt numFmtId="170" formatCode="_(* #,##0.000_);_(* \(#,##0.000\);_(* &quot;-&quot;???_);_(@_)"/>
    <numFmt numFmtId="171" formatCode="_(* #,##0.0_);_(* \(#,##0.0\);_(* &quot;-&quot;?_);_(@_)"/>
    <numFmt numFmtId="172" formatCode="&quot;$&quot;#,##0.0"/>
    <numFmt numFmtId="173" formatCode="_(* #,##0.00000_);_(* \(#,##0.00000\);_(* &quot;-&quot;?????_);_(@_)"/>
    <numFmt numFmtId="174" formatCode="_(&quot;$&quot;* #,##0.000_);_(&quot;$&quot;* \(#,##0.000\);_(&quot;$&quot;* &quot;-&quot;???_);_(@_)"/>
    <numFmt numFmtId="175" formatCode="&quot;Yes&quot;;&quot;Yes&quot;;&quot;No&quot;"/>
    <numFmt numFmtId="176" formatCode="&quot;True&quot;;&quot;True&quot;;&quot;False&quot;"/>
    <numFmt numFmtId="177" formatCode="&quot;On&quot;;&quot;On&quot;;&quot;Off&quot;"/>
    <numFmt numFmtId="178" formatCode="_(* #,##0.0000_);_(* \(#,##0.0000\);_(* &quot;-&quot;????_);_(@_)"/>
  </numFmts>
  <fonts count="25">
    <font>
      <sz val="10"/>
      <name val="Geneva"/>
      <family val="0"/>
    </font>
    <font>
      <b/>
      <sz val="10"/>
      <name val="Geneva"/>
      <family val="0"/>
    </font>
    <font>
      <i/>
      <sz val="10"/>
      <name val="Geneva"/>
      <family val="0"/>
    </font>
    <font>
      <b/>
      <i/>
      <sz val="10"/>
      <name val="Geneva"/>
      <family val="0"/>
    </font>
    <font>
      <sz val="8"/>
      <name val="Geneva"/>
      <family val="0"/>
    </font>
    <font>
      <sz val="9"/>
      <name val="Geneva"/>
      <family val="0"/>
    </font>
    <font>
      <b/>
      <sz val="9"/>
      <name val="Geneva"/>
      <family val="0"/>
    </font>
    <font>
      <b/>
      <sz val="20"/>
      <name val="Geneva"/>
      <family val="0"/>
    </font>
    <font>
      <sz val="12"/>
      <name val="Geneva"/>
      <family val="0"/>
    </font>
    <font>
      <b/>
      <sz val="12"/>
      <name val="Geneva"/>
      <family val="0"/>
    </font>
    <font>
      <u val="single"/>
      <sz val="10"/>
      <name val="Geneva"/>
      <family val="0"/>
    </font>
    <font>
      <b/>
      <u val="single"/>
      <sz val="10"/>
      <name val="Geneva"/>
      <family val="0"/>
    </font>
    <font>
      <b/>
      <sz val="10"/>
      <color indexed="20"/>
      <name val="Geneva"/>
      <family val="0"/>
    </font>
    <font>
      <b/>
      <sz val="14"/>
      <name val="Geneva"/>
      <family val="0"/>
    </font>
    <font>
      <sz val="14"/>
      <name val="Geneva"/>
      <family val="0"/>
    </font>
    <font>
      <sz val="10"/>
      <color indexed="48"/>
      <name val="Geneva"/>
      <family val="0"/>
    </font>
    <font>
      <sz val="12"/>
      <color indexed="48"/>
      <name val="Geneva"/>
      <family val="0"/>
    </font>
    <font>
      <u val="single"/>
      <sz val="10"/>
      <color indexed="12"/>
      <name val="Geneva"/>
      <family val="0"/>
    </font>
    <font>
      <u val="single"/>
      <sz val="10"/>
      <color indexed="36"/>
      <name val="Geneva"/>
      <family val="0"/>
    </font>
    <font>
      <b/>
      <sz val="10"/>
      <color indexed="10"/>
      <name val="Geneva"/>
      <family val="0"/>
    </font>
    <font>
      <sz val="8"/>
      <name val="Helv"/>
      <family val="0"/>
    </font>
    <font>
      <b/>
      <sz val="8"/>
      <name val="Geneva"/>
      <family val="0"/>
    </font>
    <font>
      <sz val="14"/>
      <name val="Helv"/>
      <family val="0"/>
    </font>
    <font>
      <b/>
      <sz val="8"/>
      <name val="Helv"/>
      <family val="0"/>
    </font>
    <font>
      <sz val="8"/>
      <color indexed="8"/>
      <name val="Geneva"/>
      <family val="0"/>
    </font>
  </fonts>
  <fills count="6">
    <fill>
      <patternFill/>
    </fill>
    <fill>
      <patternFill patternType="gray125"/>
    </fill>
    <fill>
      <patternFill patternType="gray0625"/>
    </fill>
    <fill>
      <patternFill patternType="solid">
        <fgColor indexed="65"/>
        <bgColor indexed="64"/>
      </patternFill>
    </fill>
    <fill>
      <patternFill patternType="solid">
        <fgColor indexed="42"/>
        <bgColor indexed="64"/>
      </patternFill>
    </fill>
    <fill>
      <patternFill patternType="solid">
        <fgColor indexed="26"/>
        <bgColor indexed="64"/>
      </patternFill>
    </fill>
  </fills>
  <borders count="60">
    <border>
      <left/>
      <right/>
      <top/>
      <bottom/>
      <diagonal/>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hair"/>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style="thin"/>
      <bottom style="thin"/>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thin"/>
    </border>
    <border>
      <left style="double"/>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double"/>
      <top style="double"/>
      <bottom>
        <color indexed="63"/>
      </bottom>
    </border>
    <border>
      <left style="thin"/>
      <right style="double"/>
      <top style="thin"/>
      <bottom>
        <color indexed="63"/>
      </bottom>
    </border>
    <border>
      <left style="thin"/>
      <right style="double"/>
      <top>
        <color indexed="63"/>
      </top>
      <bottom style="thin"/>
    </border>
    <border>
      <left style="thin"/>
      <right style="double"/>
      <top style="thin"/>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style="double"/>
      <top>
        <color indexed="63"/>
      </top>
      <bottom>
        <color indexed="63"/>
      </bottom>
    </border>
    <border>
      <left style="thin"/>
      <right style="double"/>
      <top>
        <color indexed="63"/>
      </top>
      <bottom style="hair"/>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thin"/>
      <bottom style="thin"/>
    </border>
    <border>
      <left>
        <color indexed="63"/>
      </left>
      <right>
        <color indexed="63"/>
      </right>
      <top style="double"/>
      <bottom style="thin"/>
    </border>
    <border>
      <left style="thin"/>
      <right style="thin"/>
      <top style="double"/>
      <bottom style="thin"/>
    </border>
    <border>
      <left style="thin"/>
      <right style="double"/>
      <top style="double"/>
      <bottom style="thin"/>
    </border>
    <border>
      <left style="double"/>
      <right>
        <color indexed="63"/>
      </right>
      <top style="thin"/>
      <bottom style="double"/>
    </border>
    <border>
      <left style="thin"/>
      <right style="thin"/>
      <top style="thin"/>
      <bottom style="double"/>
    </border>
    <border>
      <left style="thin"/>
      <right style="double"/>
      <top style="thin"/>
      <bottom style="double"/>
    </border>
    <border>
      <left style="thin"/>
      <right style="thin"/>
      <top>
        <color indexed="63"/>
      </top>
      <bottom style="double"/>
    </border>
    <border>
      <left style="thin"/>
      <right style="thin"/>
      <top style="double"/>
      <bottom>
        <color indexed="63"/>
      </bottom>
    </border>
    <border>
      <left style="thin"/>
      <right style="double"/>
      <top style="double"/>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4" fillId="0" borderId="1" xfId="0" applyFont="1" applyBorder="1" applyAlignment="1">
      <alignment/>
    </xf>
    <xf numFmtId="164" fontId="6" fillId="0" borderId="0" xfId="0" applyNumberFormat="1" applyFont="1" applyBorder="1" applyAlignment="1" applyProtection="1">
      <alignment horizontal="left"/>
      <protection/>
    </xf>
    <xf numFmtId="0" fontId="5"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4" fillId="0" borderId="2"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wrapText="1"/>
    </xf>
    <xf numFmtId="0" fontId="9" fillId="0" borderId="0" xfId="0" applyFont="1" applyAlignment="1">
      <alignment horizontal="center"/>
    </xf>
    <xf numFmtId="0" fontId="1"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9" fillId="2" borderId="0" xfId="0" applyFont="1" applyFill="1" applyAlignment="1">
      <alignment horizontal="center"/>
    </xf>
    <xf numFmtId="0" fontId="0" fillId="2" borderId="0" xfId="0" applyFill="1" applyAlignment="1">
      <alignment/>
    </xf>
    <xf numFmtId="0" fontId="0" fillId="2" borderId="3" xfId="0" applyFill="1" applyBorder="1" applyAlignment="1">
      <alignment/>
    </xf>
    <xf numFmtId="0" fontId="8" fillId="0" borderId="0" xfId="0" applyFont="1" applyBorder="1" applyAlignment="1">
      <alignment/>
    </xf>
    <xf numFmtId="0" fontId="9" fillId="2" borderId="0" xfId="0" applyFont="1" applyFill="1" applyBorder="1" applyAlignment="1">
      <alignment horizontal="center"/>
    </xf>
    <xf numFmtId="0" fontId="0" fillId="2" borderId="0" xfId="0" applyFill="1" applyBorder="1" applyAlignment="1">
      <alignment/>
    </xf>
    <xf numFmtId="0" fontId="7" fillId="0" borderId="0" xfId="0" applyFont="1" applyAlignment="1">
      <alignment/>
    </xf>
    <xf numFmtId="164" fontId="5" fillId="0" borderId="0" xfId="0" applyNumberFormat="1" applyFont="1" applyBorder="1" applyAlignment="1" applyProtection="1">
      <alignment horizontal="left"/>
      <protection/>
    </xf>
    <xf numFmtId="171" fontId="4" fillId="3" borderId="4" xfId="0" applyNumberFormat="1" applyFont="1" applyFill="1" applyBorder="1" applyAlignment="1">
      <alignment/>
    </xf>
    <xf numFmtId="0" fontId="0" fillId="0" borderId="0" xfId="0" applyAlignment="1" quotePrefix="1">
      <alignment horizontal="center"/>
    </xf>
    <xf numFmtId="0" fontId="0" fillId="0" borderId="0" xfId="0" applyFill="1" applyAlignment="1">
      <alignment/>
    </xf>
    <xf numFmtId="0" fontId="0" fillId="0" borderId="0" xfId="0" applyFill="1" applyBorder="1" applyAlignment="1">
      <alignment/>
    </xf>
    <xf numFmtId="0" fontId="4" fillId="2" borderId="0" xfId="0" applyFont="1" applyFill="1" applyBorder="1" applyAlignment="1">
      <alignment/>
    </xf>
    <xf numFmtId="0" fontId="0" fillId="0" borderId="0" xfId="0" applyFont="1" applyAlignment="1">
      <alignment/>
    </xf>
    <xf numFmtId="0" fontId="8" fillId="0" borderId="3" xfId="0" applyFont="1" applyBorder="1" applyAlignment="1">
      <alignment/>
    </xf>
    <xf numFmtId="0" fontId="12" fillId="0" borderId="0" xfId="0" applyFont="1" applyAlignment="1">
      <alignment/>
    </xf>
    <xf numFmtId="164" fontId="14" fillId="0" borderId="0" xfId="0" applyNumberFormat="1" applyFont="1" applyBorder="1" applyAlignment="1" applyProtection="1">
      <alignment horizontal="right"/>
      <protection/>
    </xf>
    <xf numFmtId="164" fontId="14" fillId="0" borderId="0" xfId="0" applyNumberFormat="1" applyFont="1" applyBorder="1" applyAlignment="1" applyProtection="1">
      <alignment horizontal="left"/>
      <protection/>
    </xf>
    <xf numFmtId="164" fontId="13" fillId="0" borderId="0" xfId="0" applyNumberFormat="1" applyFont="1" applyBorder="1" applyAlignment="1" applyProtection="1">
      <alignment horizontal="left"/>
      <protection/>
    </xf>
    <xf numFmtId="172" fontId="0" fillId="0" borderId="0" xfId="0" applyNumberFormat="1" applyFont="1" applyAlignment="1">
      <alignment/>
    </xf>
    <xf numFmtId="172" fontId="0" fillId="0" borderId="3" xfId="0" applyNumberFormat="1" applyFont="1" applyBorder="1" applyAlignment="1">
      <alignment/>
    </xf>
    <xf numFmtId="172" fontId="0" fillId="0" borderId="0" xfId="0" applyNumberFormat="1" applyFont="1" applyBorder="1" applyAlignment="1">
      <alignment/>
    </xf>
    <xf numFmtId="0" fontId="15" fillId="0" borderId="0" xfId="0" applyFont="1" applyAlignment="1">
      <alignment/>
    </xf>
    <xf numFmtId="172" fontId="15" fillId="0" borderId="3" xfId="0" applyNumberFormat="1" applyFont="1" applyBorder="1" applyAlignment="1">
      <alignment/>
    </xf>
    <xf numFmtId="0" fontId="16" fillId="0" borderId="0" xfId="0" applyFont="1" applyBorder="1" applyAlignment="1">
      <alignment/>
    </xf>
    <xf numFmtId="0" fontId="15" fillId="2" borderId="3" xfId="0" applyFont="1" applyFill="1" applyBorder="1" applyAlignment="1">
      <alignment/>
    </xf>
    <xf numFmtId="0" fontId="15" fillId="2" borderId="0" xfId="0" applyFont="1" applyFill="1" applyBorder="1" applyAlignment="1">
      <alignment/>
    </xf>
    <xf numFmtId="0" fontId="0" fillId="0" borderId="0" xfId="0" applyFont="1" applyAlignment="1">
      <alignment wrapText="1"/>
    </xf>
    <xf numFmtId="49" fontId="14" fillId="0" borderId="0" xfId="0" applyNumberFormat="1" applyFont="1" applyBorder="1" applyAlignment="1" applyProtection="1">
      <alignment/>
      <protection/>
    </xf>
    <xf numFmtId="49" fontId="1" fillId="0" borderId="0" xfId="0" applyNumberFormat="1" applyFont="1" applyBorder="1" applyAlignment="1" applyProtection="1">
      <alignment horizontal="left"/>
      <protection/>
    </xf>
    <xf numFmtId="49" fontId="0" fillId="0" borderId="0" xfId="0" applyNumberFormat="1" applyFont="1" applyBorder="1" applyAlignment="1" applyProtection="1">
      <alignment horizontal="left"/>
      <protection/>
    </xf>
    <xf numFmtId="49" fontId="0" fillId="0" borderId="0" xfId="0" applyNumberFormat="1" applyFont="1" applyAlignment="1">
      <alignment/>
    </xf>
    <xf numFmtId="49" fontId="1" fillId="0" borderId="0" xfId="0" applyNumberFormat="1" applyFont="1" applyAlignment="1">
      <alignment horizontal="center" wrapText="1"/>
    </xf>
    <xf numFmtId="0" fontId="9" fillId="0" borderId="0" xfId="0" applyFont="1" applyAlignment="1">
      <alignment horizontal="center"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4" fillId="0" borderId="5" xfId="0" applyFont="1" applyBorder="1" applyAlignment="1">
      <alignment/>
    </xf>
    <xf numFmtId="0" fontId="4" fillId="0" borderId="6" xfId="0" applyFont="1" applyBorder="1" applyAlignment="1">
      <alignment/>
    </xf>
    <xf numFmtId="0" fontId="20" fillId="0" borderId="6" xfId="0" applyFont="1" applyBorder="1" applyAlignment="1">
      <alignment horizontal="centerContinuous"/>
    </xf>
    <xf numFmtId="164" fontId="20" fillId="0" borderId="6" xfId="0" applyNumberFormat="1" applyFont="1" applyBorder="1" applyAlignment="1" applyProtection="1">
      <alignment horizontal="centerContinuous"/>
      <protection/>
    </xf>
    <xf numFmtId="0" fontId="21" fillId="0" borderId="6" xfId="0" applyFont="1" applyBorder="1" applyAlignment="1">
      <alignment/>
    </xf>
    <xf numFmtId="0" fontId="4" fillId="0" borderId="0" xfId="0" applyFont="1" applyAlignment="1">
      <alignment/>
    </xf>
    <xf numFmtId="0" fontId="20" fillId="0" borderId="0" xfId="0" applyFont="1" applyBorder="1" applyAlignment="1">
      <alignment horizontal="centerContinuous"/>
    </xf>
    <xf numFmtId="164" fontId="20" fillId="0" borderId="0" xfId="0" applyNumberFormat="1" applyFont="1" applyBorder="1" applyAlignment="1" applyProtection="1">
      <alignment horizontal="centerContinuous"/>
      <protection/>
    </xf>
    <xf numFmtId="0" fontId="21" fillId="0" borderId="0" xfId="0" applyFont="1" applyBorder="1" applyAlignment="1">
      <alignment/>
    </xf>
    <xf numFmtId="0" fontId="14" fillId="0" borderId="1" xfId="0" applyFont="1" applyBorder="1" applyAlignment="1">
      <alignment/>
    </xf>
    <xf numFmtId="0" fontId="14" fillId="0" borderId="0" xfId="0" applyFont="1" applyBorder="1" applyAlignment="1">
      <alignment/>
    </xf>
    <xf numFmtId="0" fontId="22" fillId="0" borderId="0" xfId="0" applyFont="1" applyAlignment="1">
      <alignment horizontal="centerContinuous"/>
    </xf>
    <xf numFmtId="0" fontId="14" fillId="0" borderId="0" xfId="0" applyFont="1" applyAlignment="1">
      <alignment/>
    </xf>
    <xf numFmtId="0" fontId="22" fillId="0" borderId="0" xfId="0" applyFont="1" applyBorder="1" applyAlignment="1">
      <alignment horizontal="centerContinuous"/>
    </xf>
    <xf numFmtId="0" fontId="20" fillId="0" borderId="0" xfId="0" applyFont="1" applyAlignment="1">
      <alignment horizontal="centerContinuous"/>
    </xf>
    <xf numFmtId="164" fontId="20" fillId="0" borderId="0" xfId="0" applyNumberFormat="1" applyFont="1" applyAlignment="1" applyProtection="1">
      <alignment horizontal="centerContinuous"/>
      <protection/>
    </xf>
    <xf numFmtId="0" fontId="21" fillId="0" borderId="0" xfId="0" applyFont="1" applyAlignment="1">
      <alignment/>
    </xf>
    <xf numFmtId="0" fontId="23" fillId="0" borderId="0" xfId="0" applyFont="1" applyAlignment="1">
      <alignment horizontal="centerContinuous"/>
    </xf>
    <xf numFmtId="0" fontId="20" fillId="0" borderId="2" xfId="0" applyFont="1" applyBorder="1" applyAlignment="1">
      <alignment horizontal="centerContinuous"/>
    </xf>
    <xf numFmtId="164" fontId="21" fillId="0" borderId="5" xfId="0" applyNumberFormat="1" applyFont="1" applyBorder="1" applyAlignment="1" applyProtection="1">
      <alignment horizontal="left"/>
      <protection/>
    </xf>
    <xf numFmtId="164" fontId="4" fillId="0" borderId="6" xfId="0" applyNumberFormat="1" applyFont="1" applyBorder="1" applyAlignment="1" applyProtection="1">
      <alignment horizontal="left"/>
      <protection/>
    </xf>
    <xf numFmtId="164" fontId="21" fillId="0" borderId="7" xfId="0" applyNumberFormat="1" applyFont="1" applyBorder="1" applyAlignment="1" applyProtection="1">
      <alignment horizontal="left"/>
      <protection/>
    </xf>
    <xf numFmtId="164" fontId="21" fillId="0" borderId="3" xfId="0" applyNumberFormat="1" applyFont="1" applyBorder="1" applyAlignment="1" applyProtection="1">
      <alignment horizontal="left"/>
      <protection/>
    </xf>
    <xf numFmtId="0" fontId="21" fillId="0" borderId="3" xfId="0" applyFont="1" applyBorder="1" applyAlignment="1">
      <alignment/>
    </xf>
    <xf numFmtId="0" fontId="4" fillId="0" borderId="3" xfId="0" applyFont="1" applyBorder="1" applyAlignment="1">
      <alignment/>
    </xf>
    <xf numFmtId="164" fontId="21" fillId="0" borderId="8" xfId="0" applyNumberFormat="1" applyFont="1" applyBorder="1" applyAlignment="1" applyProtection="1">
      <alignment horizontal="left"/>
      <protection/>
    </xf>
    <xf numFmtId="164" fontId="4" fillId="0" borderId="9" xfId="0" applyNumberFormat="1" applyFont="1" applyBorder="1" applyAlignment="1" applyProtection="1">
      <alignment horizontal="left"/>
      <protection/>
    </xf>
    <xf numFmtId="0" fontId="4" fillId="0" borderId="9" xfId="0" applyFont="1" applyBorder="1" applyAlignment="1">
      <alignment/>
    </xf>
    <xf numFmtId="0" fontId="4" fillId="0" borderId="10" xfId="0" applyFont="1" applyBorder="1" applyAlignment="1">
      <alignment/>
    </xf>
    <xf numFmtId="164" fontId="4" fillId="0" borderId="7" xfId="0" applyNumberFormat="1" applyFont="1" applyBorder="1" applyAlignment="1" applyProtection="1">
      <alignment horizontal="left"/>
      <protection/>
    </xf>
    <xf numFmtId="164" fontId="4" fillId="0" borderId="3" xfId="0" applyNumberFormat="1" applyFont="1" applyBorder="1" applyAlignment="1" applyProtection="1">
      <alignment horizontal="left"/>
      <protection/>
    </xf>
    <xf numFmtId="0" fontId="4" fillId="0" borderId="11" xfId="0" applyFont="1" applyBorder="1" applyAlignment="1">
      <alignment/>
    </xf>
    <xf numFmtId="164" fontId="21" fillId="2" borderId="1" xfId="0" applyNumberFormat="1" applyFont="1" applyFill="1" applyBorder="1" applyAlignment="1" applyProtection="1">
      <alignment horizontal="left"/>
      <protection/>
    </xf>
    <xf numFmtId="164" fontId="21" fillId="2" borderId="0" xfId="0" applyNumberFormat="1" applyFont="1" applyFill="1" applyBorder="1" applyAlignment="1" applyProtection="1">
      <alignment horizontal="left"/>
      <protection/>
    </xf>
    <xf numFmtId="0" fontId="21" fillId="2" borderId="0" xfId="0" applyFont="1" applyFill="1" applyAlignment="1">
      <alignment/>
    </xf>
    <xf numFmtId="0" fontId="21" fillId="2" borderId="11" xfId="0" applyFont="1" applyFill="1" applyBorder="1" applyAlignment="1">
      <alignment/>
    </xf>
    <xf numFmtId="0" fontId="21" fillId="2" borderId="12" xfId="0" applyFont="1" applyFill="1" applyBorder="1" applyAlignment="1">
      <alignment horizontal="centerContinuous"/>
    </xf>
    <xf numFmtId="0" fontId="21" fillId="2" borderId="9" xfId="0" applyFont="1" applyFill="1" applyBorder="1" applyAlignment="1">
      <alignment horizontal="centerContinuous"/>
    </xf>
    <xf numFmtId="164" fontId="21" fillId="2" borderId="13" xfId="0" applyNumberFormat="1" applyFont="1" applyFill="1" applyBorder="1" applyAlignment="1" applyProtection="1">
      <alignment horizontal="center"/>
      <protection/>
    </xf>
    <xf numFmtId="0" fontId="21" fillId="2" borderId="14" xfId="0" applyFont="1" applyFill="1" applyBorder="1" applyAlignment="1">
      <alignment horizontal="centerContinuous"/>
    </xf>
    <xf numFmtId="0" fontId="21" fillId="2" borderId="11" xfId="0" applyFont="1" applyFill="1" applyBorder="1" applyAlignment="1">
      <alignment horizontal="centerContinuous"/>
    </xf>
    <xf numFmtId="164" fontId="21" fillId="2" borderId="15" xfId="0" applyNumberFormat="1" applyFont="1" applyFill="1" applyBorder="1" applyAlignment="1" applyProtection="1">
      <alignment horizontal="center"/>
      <protection/>
    </xf>
    <xf numFmtId="0" fontId="21" fillId="2" borderId="16" xfId="0" applyFont="1" applyFill="1" applyBorder="1" applyAlignment="1">
      <alignment horizontal="centerContinuous"/>
    </xf>
    <xf numFmtId="0" fontId="21" fillId="2" borderId="1" xfId="0" applyFont="1" applyFill="1" applyBorder="1" applyAlignment="1">
      <alignment/>
    </xf>
    <xf numFmtId="0" fontId="21" fillId="2" borderId="0" xfId="0" applyFont="1" applyFill="1" applyBorder="1" applyAlignment="1">
      <alignment/>
    </xf>
    <xf numFmtId="164" fontId="21" fillId="2" borderId="4" xfId="0" applyNumberFormat="1" applyFont="1" applyFill="1" applyBorder="1" applyAlignment="1" applyProtection="1">
      <alignment horizontal="center"/>
      <protection/>
    </xf>
    <xf numFmtId="164" fontId="21" fillId="2" borderId="16" xfId="0" applyNumberFormat="1" applyFont="1" applyFill="1" applyBorder="1" applyAlignment="1" applyProtection="1">
      <alignment horizontal="center"/>
      <protection/>
    </xf>
    <xf numFmtId="0" fontId="21" fillId="3" borderId="17" xfId="0" applyFont="1" applyFill="1" applyBorder="1" applyAlignment="1">
      <alignment/>
    </xf>
    <xf numFmtId="0" fontId="4" fillId="3" borderId="12" xfId="0" applyFont="1" applyFill="1" applyBorder="1" applyAlignment="1">
      <alignment/>
    </xf>
    <xf numFmtId="164" fontId="21" fillId="3" borderId="14" xfId="0" applyNumberFormat="1" applyFont="1" applyFill="1" applyBorder="1" applyAlignment="1" applyProtection="1">
      <alignment horizontal="right"/>
      <protection/>
    </xf>
    <xf numFmtId="173" fontId="4" fillId="3" borderId="4" xfId="0" applyNumberFormat="1" applyFont="1" applyFill="1" applyBorder="1" applyAlignment="1" applyProtection="1">
      <alignment horizontal="center"/>
      <protection/>
    </xf>
    <xf numFmtId="41" fontId="21" fillId="3" borderId="4" xfId="0" applyNumberFormat="1" applyFont="1" applyFill="1" applyBorder="1" applyAlignment="1" applyProtection="1">
      <alignment horizontal="center"/>
      <protection/>
    </xf>
    <xf numFmtId="165" fontId="21" fillId="2" borderId="4" xfId="0" applyNumberFormat="1" applyFont="1" applyFill="1" applyBorder="1" applyAlignment="1" applyProtection="1">
      <alignment horizontal="center"/>
      <protection/>
    </xf>
    <xf numFmtId="165" fontId="21" fillId="2" borderId="17" xfId="0" applyNumberFormat="1" applyFont="1" applyFill="1" applyBorder="1" applyAlignment="1" applyProtection="1">
      <alignment horizontal="center"/>
      <protection/>
    </xf>
    <xf numFmtId="0" fontId="21" fillId="3" borderId="12" xfId="0" applyFont="1" applyFill="1" applyBorder="1" applyAlignment="1">
      <alignment/>
    </xf>
    <xf numFmtId="171" fontId="4" fillId="0" borderId="18" xfId="0" applyNumberFormat="1" applyFont="1" applyFill="1" applyBorder="1" applyAlignment="1">
      <alignment/>
    </xf>
    <xf numFmtId="43" fontId="4" fillId="4" borderId="18" xfId="0" applyNumberFormat="1" applyFont="1" applyFill="1" applyBorder="1" applyAlignment="1" applyProtection="1">
      <alignment/>
      <protection/>
    </xf>
    <xf numFmtId="43" fontId="4" fillId="4" borderId="18" xfId="0" applyNumberFormat="1" applyFont="1" applyFill="1" applyBorder="1" applyAlignment="1">
      <alignment/>
    </xf>
    <xf numFmtId="171" fontId="4" fillId="0" borderId="18" xfId="0" applyNumberFormat="1" applyFont="1" applyFill="1" applyBorder="1" applyAlignment="1" applyProtection="1">
      <alignment/>
      <protection/>
    </xf>
    <xf numFmtId="171" fontId="4" fillId="0" borderId="19" xfId="0" applyNumberFormat="1" applyFont="1" applyFill="1" applyBorder="1" applyAlignment="1" applyProtection="1">
      <alignment/>
      <protection/>
    </xf>
    <xf numFmtId="171" fontId="4" fillId="0" borderId="20" xfId="0" applyNumberFormat="1" applyFont="1" applyFill="1" applyBorder="1" applyAlignment="1" applyProtection="1">
      <alignment/>
      <protection/>
    </xf>
    <xf numFmtId="164" fontId="21" fillId="2" borderId="0" xfId="0" applyNumberFormat="1" applyFont="1" applyFill="1" applyBorder="1" applyAlignment="1" applyProtection="1">
      <alignment horizontal="right"/>
      <protection/>
    </xf>
    <xf numFmtId="171" fontId="4" fillId="0" borderId="4" xfId="0" applyNumberFormat="1" applyFont="1" applyFill="1" applyBorder="1" applyAlignment="1">
      <alignment/>
    </xf>
    <xf numFmtId="43" fontId="4" fillId="3" borderId="4" xfId="0" applyNumberFormat="1" applyFont="1" applyFill="1" applyBorder="1" applyAlignment="1" applyProtection="1">
      <alignment/>
      <protection/>
    </xf>
    <xf numFmtId="171" fontId="4" fillId="3" borderId="4" xfId="0" applyNumberFormat="1" applyFont="1" applyFill="1" applyBorder="1" applyAlignment="1" applyProtection="1">
      <alignment/>
      <protection/>
    </xf>
    <xf numFmtId="10" fontId="4" fillId="5" borderId="4" xfId="0" applyNumberFormat="1" applyFont="1" applyFill="1" applyBorder="1" applyAlignment="1">
      <alignment/>
    </xf>
    <xf numFmtId="0" fontId="21" fillId="5" borderId="21" xfId="0" applyFont="1" applyFill="1" applyBorder="1" applyAlignment="1">
      <alignment/>
    </xf>
    <xf numFmtId="173" fontId="4" fillId="3" borderId="4" xfId="0" applyNumberFormat="1" applyFont="1" applyFill="1" applyBorder="1" applyAlignment="1">
      <alignment/>
    </xf>
    <xf numFmtId="167" fontId="4" fillId="2" borderId="0" xfId="0" applyNumberFormat="1" applyFont="1" applyFill="1" applyBorder="1" applyAlignment="1">
      <alignment/>
    </xf>
    <xf numFmtId="0" fontId="4" fillId="2" borderId="0" xfId="0" applyFont="1" applyFill="1" applyAlignment="1">
      <alignment/>
    </xf>
    <xf numFmtId="43" fontId="4" fillId="4" borderId="4" xfId="0" applyNumberFormat="1" applyFont="1" applyFill="1" applyBorder="1" applyAlignment="1" applyProtection="1">
      <alignment/>
      <protection/>
    </xf>
    <xf numFmtId="171" fontId="4" fillId="3" borderId="4" xfId="0" applyNumberFormat="1" applyFont="1" applyFill="1" applyBorder="1" applyAlignment="1" applyProtection="1">
      <alignment/>
      <protection/>
    </xf>
    <xf numFmtId="43" fontId="4" fillId="3" borderId="18" xfId="0" applyNumberFormat="1" applyFont="1" applyFill="1" applyBorder="1" applyAlignment="1" applyProtection="1">
      <alignment/>
      <protection/>
    </xf>
    <xf numFmtId="43" fontId="4" fillId="3" borderId="4" xfId="0" applyNumberFormat="1" applyFont="1" applyFill="1" applyBorder="1" applyAlignment="1">
      <alignment/>
    </xf>
    <xf numFmtId="171" fontId="4" fillId="2" borderId="22" xfId="0" applyNumberFormat="1" applyFont="1" applyFill="1" applyBorder="1" applyAlignment="1" applyProtection="1">
      <alignment horizontal="fill"/>
      <protection/>
    </xf>
    <xf numFmtId="164" fontId="4" fillId="2" borderId="0" xfId="0" applyNumberFormat="1" applyFont="1" applyFill="1" applyAlignment="1" applyProtection="1">
      <alignment horizontal="left"/>
      <protection/>
    </xf>
    <xf numFmtId="171" fontId="4" fillId="2" borderId="0" xfId="0" applyNumberFormat="1" applyFont="1" applyFill="1" applyBorder="1" applyAlignment="1" applyProtection="1">
      <alignment horizontal="fill"/>
      <protection/>
    </xf>
    <xf numFmtId="171" fontId="4" fillId="2" borderId="23" xfId="0" applyNumberFormat="1" applyFont="1" applyFill="1" applyBorder="1" applyAlignment="1" applyProtection="1">
      <alignment horizontal="fill"/>
      <protection/>
    </xf>
    <xf numFmtId="164" fontId="21" fillId="2" borderId="0" xfId="0" applyNumberFormat="1" applyFont="1" applyFill="1" applyAlignment="1" applyProtection="1">
      <alignment horizontal="left"/>
      <protection/>
    </xf>
    <xf numFmtId="164" fontId="4" fillId="2" borderId="0" xfId="0" applyNumberFormat="1" applyFont="1" applyFill="1" applyAlignment="1" applyProtection="1">
      <alignment horizontal="fill"/>
      <protection/>
    </xf>
    <xf numFmtId="164" fontId="21" fillId="2" borderId="0" xfId="0" applyNumberFormat="1" applyFont="1" applyFill="1" applyAlignment="1" applyProtection="1">
      <alignment horizontal="right"/>
      <protection/>
    </xf>
    <xf numFmtId="171" fontId="4" fillId="2" borderId="12" xfId="0" applyNumberFormat="1" applyFont="1" applyFill="1" applyBorder="1" applyAlignment="1" applyProtection="1">
      <alignment/>
      <protection/>
    </xf>
    <xf numFmtId="171" fontId="4" fillId="2" borderId="0" xfId="0" applyNumberFormat="1" applyFont="1" applyFill="1" applyBorder="1" applyAlignment="1" applyProtection="1">
      <alignment/>
      <protection/>
    </xf>
    <xf numFmtId="171" fontId="4" fillId="2" borderId="24" xfId="0" applyNumberFormat="1" applyFont="1" applyFill="1" applyBorder="1" applyAlignment="1" applyProtection="1">
      <alignment/>
      <protection/>
    </xf>
    <xf numFmtId="0" fontId="21" fillId="2" borderId="0" xfId="0" applyFont="1" applyFill="1" applyAlignment="1">
      <alignment horizontal="right"/>
    </xf>
    <xf numFmtId="10" fontId="4" fillId="3" borderId="4" xfId="0" applyNumberFormat="1" applyFont="1" applyFill="1" applyBorder="1" applyAlignment="1" applyProtection="1">
      <alignment/>
      <protection/>
    </xf>
    <xf numFmtId="171" fontId="4" fillId="3" borderId="16" xfId="0" applyNumberFormat="1" applyFont="1" applyFill="1" applyBorder="1" applyAlignment="1" applyProtection="1">
      <alignment/>
      <protection/>
    </xf>
    <xf numFmtId="171" fontId="4" fillId="3" borderId="17" xfId="0" applyNumberFormat="1" applyFont="1" applyFill="1" applyBorder="1" applyAlignment="1" applyProtection="1">
      <alignment/>
      <protection/>
    </xf>
    <xf numFmtId="164" fontId="21" fillId="2" borderId="0" xfId="0" applyNumberFormat="1" applyFont="1" applyFill="1" applyAlignment="1" applyProtection="1">
      <alignment horizontal="fill"/>
      <protection/>
    </xf>
    <xf numFmtId="171" fontId="4" fillId="2" borderId="12" xfId="0" applyNumberFormat="1" applyFont="1" applyFill="1" applyBorder="1" applyAlignment="1" applyProtection="1">
      <alignment horizontal="fill"/>
      <protection/>
    </xf>
    <xf numFmtId="171" fontId="4" fillId="2" borderId="24" xfId="0" applyNumberFormat="1" applyFont="1" applyFill="1" applyBorder="1" applyAlignment="1" applyProtection="1">
      <alignment horizontal="fill"/>
      <protection/>
    </xf>
    <xf numFmtId="171" fontId="4" fillId="3" borderId="15" xfId="0" applyNumberFormat="1" applyFont="1" applyFill="1" applyBorder="1" applyAlignment="1" applyProtection="1">
      <alignment/>
      <protection/>
    </xf>
    <xf numFmtId="0" fontId="21" fillId="2" borderId="7" xfId="0" applyFont="1" applyFill="1" applyBorder="1" applyAlignment="1">
      <alignment/>
    </xf>
    <xf numFmtId="0" fontId="21" fillId="2" borderId="3" xfId="0" applyFont="1" applyFill="1" applyBorder="1" applyAlignment="1">
      <alignment/>
    </xf>
    <xf numFmtId="164" fontId="21" fillId="2" borderId="3" xfId="0" applyNumberFormat="1" applyFont="1" applyFill="1" applyBorder="1" applyAlignment="1" applyProtection="1">
      <alignment horizontal="left"/>
      <protection/>
    </xf>
    <xf numFmtId="0" fontId="4" fillId="2" borderId="3" xfId="0" applyFont="1" applyFill="1" applyBorder="1" applyAlignment="1">
      <alignment/>
    </xf>
    <xf numFmtId="164" fontId="4" fillId="2" borderId="3" xfId="0" applyNumberFormat="1" applyFont="1" applyFill="1" applyBorder="1" applyAlignment="1" applyProtection="1">
      <alignment horizontal="left"/>
      <protection/>
    </xf>
    <xf numFmtId="164" fontId="21" fillId="2" borderId="3" xfId="0" applyNumberFormat="1" applyFont="1" applyFill="1" applyBorder="1" applyAlignment="1" applyProtection="1">
      <alignment horizontal="right"/>
      <protection/>
    </xf>
    <xf numFmtId="164" fontId="21" fillId="2" borderId="0" xfId="0" applyNumberFormat="1" applyFont="1" applyFill="1" applyAlignment="1" applyProtection="1" quotePrefix="1">
      <alignment horizontal="left"/>
      <protection/>
    </xf>
    <xf numFmtId="0" fontId="21" fillId="2" borderId="0" xfId="0" applyFont="1" applyFill="1" applyAlignment="1">
      <alignment horizontal="center"/>
    </xf>
    <xf numFmtId="0" fontId="4" fillId="2" borderId="9" xfId="0" applyFont="1" applyFill="1" applyBorder="1" applyAlignment="1">
      <alignment/>
    </xf>
    <xf numFmtId="171" fontId="4" fillId="2" borderId="12" xfId="0" applyNumberFormat="1" applyFont="1" applyFill="1" applyBorder="1" applyAlignment="1" applyProtection="1">
      <alignment/>
      <protection/>
    </xf>
    <xf numFmtId="171" fontId="4" fillId="2" borderId="12" xfId="0" applyNumberFormat="1" applyFont="1" applyFill="1" applyBorder="1" applyAlignment="1">
      <alignment/>
    </xf>
    <xf numFmtId="171" fontId="4" fillId="2" borderId="24" xfId="0" applyNumberFormat="1" applyFont="1" applyFill="1" applyBorder="1" applyAlignment="1">
      <alignment/>
    </xf>
    <xf numFmtId="164" fontId="21" fillId="3" borderId="17" xfId="0" applyNumberFormat="1" applyFont="1" applyFill="1" applyBorder="1" applyAlignment="1" applyProtection="1">
      <alignment horizontal="left"/>
      <protection/>
    </xf>
    <xf numFmtId="164" fontId="21" fillId="3" borderId="12" xfId="0" applyNumberFormat="1" applyFont="1" applyFill="1" applyBorder="1" applyAlignment="1" applyProtection="1">
      <alignment horizontal="fill"/>
      <protection/>
    </xf>
    <xf numFmtId="171" fontId="4" fillId="3" borderId="18" xfId="0" applyNumberFormat="1" applyFont="1" applyFill="1" applyBorder="1" applyAlignment="1" applyProtection="1">
      <alignment/>
      <protection/>
    </xf>
    <xf numFmtId="171" fontId="4" fillId="3" borderId="19" xfId="0" applyNumberFormat="1" applyFont="1" applyFill="1" applyBorder="1" applyAlignment="1" applyProtection="1">
      <alignment/>
      <protection/>
    </xf>
    <xf numFmtId="0" fontId="21" fillId="2" borderId="1" xfId="0" applyNumberFormat="1" applyFont="1" applyFill="1" applyBorder="1" applyAlignment="1">
      <alignment/>
    </xf>
    <xf numFmtId="0" fontId="21" fillId="2" borderId="0" xfId="0" applyNumberFormat="1" applyFont="1" applyFill="1" applyBorder="1" applyAlignment="1">
      <alignment/>
    </xf>
    <xf numFmtId="171" fontId="4" fillId="3" borderId="25" xfId="0" applyNumberFormat="1" applyFont="1" applyFill="1" applyBorder="1" applyAlignment="1" applyProtection="1">
      <alignment/>
      <protection/>
    </xf>
    <xf numFmtId="171" fontId="4" fillId="3" borderId="26" xfId="0" applyNumberFormat="1" applyFont="1" applyFill="1" applyBorder="1" applyAlignment="1" applyProtection="1">
      <alignment/>
      <protection/>
    </xf>
    <xf numFmtId="171" fontId="4" fillId="3" borderId="27" xfId="0" applyNumberFormat="1" applyFont="1" applyFill="1" applyBorder="1" applyAlignment="1" applyProtection="1">
      <alignment/>
      <protection/>
    </xf>
    <xf numFmtId="171" fontId="4" fillId="3" borderId="28" xfId="0" applyNumberFormat="1" applyFont="1" applyFill="1" applyBorder="1" applyAlignment="1" applyProtection="1">
      <alignment/>
      <protection/>
    </xf>
    <xf numFmtId="0" fontId="4" fillId="2" borderId="1" xfId="0" applyFont="1" applyFill="1" applyBorder="1" applyAlignment="1">
      <alignment/>
    </xf>
    <xf numFmtId="171" fontId="4" fillId="2" borderId="12" xfId="0" applyNumberFormat="1" applyFont="1" applyFill="1" applyBorder="1" applyAlignment="1">
      <alignment/>
    </xf>
    <xf numFmtId="171" fontId="4" fillId="2" borderId="24" xfId="0" applyNumberFormat="1" applyFont="1" applyFill="1" applyBorder="1" applyAlignment="1">
      <alignment/>
    </xf>
    <xf numFmtId="0" fontId="4" fillId="2" borderId="7" xfId="0" applyFont="1" applyFill="1" applyBorder="1" applyAlignment="1">
      <alignment/>
    </xf>
    <xf numFmtId="0" fontId="21" fillId="2" borderId="29" xfId="0" applyFont="1" applyFill="1" applyBorder="1" applyAlignment="1">
      <alignment horizontal="right"/>
    </xf>
    <xf numFmtId="171" fontId="4" fillId="3" borderId="15" xfId="0" applyNumberFormat="1" applyFont="1" applyFill="1" applyBorder="1" applyAlignment="1" applyProtection="1">
      <alignment/>
      <protection/>
    </xf>
    <xf numFmtId="171" fontId="4" fillId="3" borderId="30" xfId="0" applyNumberFormat="1" applyFont="1" applyFill="1" applyBorder="1" applyAlignment="1" applyProtection="1">
      <alignment/>
      <protection/>
    </xf>
    <xf numFmtId="164" fontId="21" fillId="3" borderId="14" xfId="0" applyNumberFormat="1" applyFont="1" applyFill="1" applyBorder="1" applyAlignment="1" applyProtection="1">
      <alignment horizontal="fill"/>
      <protection/>
    </xf>
    <xf numFmtId="0" fontId="21" fillId="3" borderId="14" xfId="0" applyFont="1" applyFill="1" applyBorder="1" applyAlignment="1">
      <alignment/>
    </xf>
    <xf numFmtId="171" fontId="4" fillId="3" borderId="20" xfId="0" applyNumberFormat="1" applyFont="1" applyFill="1" applyBorder="1" applyAlignment="1" applyProtection="1">
      <alignment/>
      <protection/>
    </xf>
    <xf numFmtId="171" fontId="4" fillId="2" borderId="0" xfId="0" applyNumberFormat="1" applyFont="1" applyFill="1" applyBorder="1" applyAlignment="1" applyProtection="1">
      <alignment/>
      <protection/>
    </xf>
    <xf numFmtId="171" fontId="4" fillId="2" borderId="24" xfId="0" applyNumberFormat="1" applyFont="1" applyFill="1" applyBorder="1" applyAlignment="1" applyProtection="1">
      <alignment/>
      <protection/>
    </xf>
    <xf numFmtId="171" fontId="4" fillId="3" borderId="17" xfId="0" applyNumberFormat="1" applyFont="1" applyFill="1" applyBorder="1" applyAlignment="1" applyProtection="1">
      <alignment/>
      <protection/>
    </xf>
    <xf numFmtId="171" fontId="4" fillId="2" borderId="9" xfId="0" applyNumberFormat="1" applyFont="1" applyFill="1" applyBorder="1" applyAlignment="1" applyProtection="1">
      <alignment/>
      <protection/>
    </xf>
    <xf numFmtId="171" fontId="4" fillId="2" borderId="9" xfId="0" applyNumberFormat="1" applyFont="1" applyFill="1" applyBorder="1" applyAlignment="1">
      <alignment/>
    </xf>
    <xf numFmtId="171" fontId="4" fillId="2" borderId="22" xfId="0" applyNumberFormat="1" applyFont="1" applyFill="1" applyBorder="1" applyAlignment="1" applyProtection="1">
      <alignment/>
      <protection/>
    </xf>
    <xf numFmtId="171" fontId="4" fillId="2" borderId="3" xfId="0" applyNumberFormat="1" applyFont="1" applyFill="1" applyBorder="1" applyAlignment="1" applyProtection="1">
      <alignment/>
      <protection/>
    </xf>
    <xf numFmtId="171" fontId="4" fillId="2" borderId="3" xfId="0" applyNumberFormat="1" applyFont="1" applyFill="1" applyBorder="1" applyAlignment="1">
      <alignment/>
    </xf>
    <xf numFmtId="171" fontId="4" fillId="2" borderId="23" xfId="0" applyNumberFormat="1" applyFont="1" applyFill="1" applyBorder="1" applyAlignment="1" applyProtection="1">
      <alignment/>
      <protection/>
    </xf>
    <xf numFmtId="164" fontId="21" fillId="2" borderId="0" xfId="0" applyNumberFormat="1" applyFont="1" applyFill="1" applyBorder="1" applyAlignment="1" applyProtection="1">
      <alignment horizontal="fill"/>
      <protection/>
    </xf>
    <xf numFmtId="0" fontId="21" fillId="2" borderId="0" xfId="0" applyFont="1" applyFill="1" applyBorder="1" applyAlignment="1">
      <alignment horizontal="right"/>
    </xf>
    <xf numFmtId="0" fontId="21" fillId="2" borderId="12" xfId="0" applyFont="1" applyFill="1" applyBorder="1" applyAlignment="1">
      <alignment/>
    </xf>
    <xf numFmtId="171" fontId="4" fillId="3" borderId="31" xfId="0" applyNumberFormat="1" applyFont="1" applyFill="1" applyBorder="1" applyAlignment="1" applyProtection="1">
      <alignment/>
      <protection/>
    </xf>
    <xf numFmtId="171" fontId="4" fillId="3" borderId="32" xfId="0" applyNumberFormat="1" applyFont="1" applyFill="1" applyBorder="1" applyAlignment="1" applyProtection="1">
      <alignment/>
      <protection/>
    </xf>
    <xf numFmtId="164" fontId="21" fillId="2" borderId="12" xfId="0" applyNumberFormat="1" applyFont="1" applyFill="1" applyBorder="1" applyAlignment="1" applyProtection="1">
      <alignment horizontal="left"/>
      <protection/>
    </xf>
    <xf numFmtId="0" fontId="4" fillId="0" borderId="1" xfId="0" applyFont="1" applyBorder="1" applyAlignment="1">
      <alignment horizontal="right"/>
    </xf>
    <xf numFmtId="0" fontId="4" fillId="0" borderId="0" xfId="0" applyFont="1" applyAlignment="1">
      <alignment horizontal="right"/>
    </xf>
    <xf numFmtId="174" fontId="4" fillId="3" borderId="18" xfId="0" applyNumberFormat="1" applyFont="1" applyFill="1" applyBorder="1" applyAlignment="1" applyProtection="1">
      <alignment/>
      <protection/>
    </xf>
    <xf numFmtId="171" fontId="4" fillId="3" borderId="4" xfId="0" applyNumberFormat="1" applyFont="1" applyFill="1" applyBorder="1" applyAlignment="1">
      <alignment/>
    </xf>
    <xf numFmtId="0" fontId="21" fillId="3" borderId="4" xfId="0" applyFont="1" applyFill="1" applyBorder="1" applyAlignment="1">
      <alignment horizontal="center"/>
    </xf>
    <xf numFmtId="174" fontId="4" fillId="3" borderId="4" xfId="0" applyNumberFormat="1" applyFont="1" applyFill="1" applyBorder="1" applyAlignment="1">
      <alignment/>
    </xf>
    <xf numFmtId="171" fontId="4" fillId="3" borderId="17" xfId="0" applyNumberFormat="1" applyFont="1" applyFill="1" applyBorder="1" applyAlignment="1">
      <alignment/>
    </xf>
    <xf numFmtId="0" fontId="21" fillId="0" borderId="1" xfId="0" applyFont="1" applyBorder="1" applyAlignment="1">
      <alignment horizontal="right"/>
    </xf>
    <xf numFmtId="0" fontId="21" fillId="0" borderId="0" xfId="0" applyFont="1" applyAlignment="1">
      <alignment horizontal="right"/>
    </xf>
    <xf numFmtId="174" fontId="21" fillId="3" borderId="4" xfId="0" applyNumberFormat="1" applyFont="1" applyFill="1" applyBorder="1" applyAlignment="1" applyProtection="1">
      <alignment/>
      <protection/>
    </xf>
    <xf numFmtId="0" fontId="21" fillId="2" borderId="3" xfId="0" applyFont="1" applyFill="1" applyBorder="1" applyAlignment="1">
      <alignment horizontal="right"/>
    </xf>
    <xf numFmtId="164" fontId="21" fillId="2" borderId="8" xfId="0" applyNumberFormat="1" applyFont="1" applyFill="1" applyBorder="1" applyAlignment="1" applyProtection="1">
      <alignment horizontal="left"/>
      <protection/>
    </xf>
    <xf numFmtId="164" fontId="21" fillId="2" borderId="9" xfId="0" applyNumberFormat="1" applyFont="1" applyFill="1" applyBorder="1" applyAlignment="1" applyProtection="1">
      <alignment horizontal="left"/>
      <protection/>
    </xf>
    <xf numFmtId="0" fontId="21" fillId="2" borderId="9" xfId="0" applyFont="1" applyFill="1" applyBorder="1" applyAlignment="1">
      <alignment/>
    </xf>
    <xf numFmtId="0" fontId="21" fillId="2" borderId="10" xfId="0" applyFont="1" applyFill="1" applyBorder="1" applyAlignment="1">
      <alignment horizontal="right"/>
    </xf>
    <xf numFmtId="164" fontId="21" fillId="2" borderId="1" xfId="0" applyNumberFormat="1" applyFont="1" applyFill="1" applyBorder="1" applyAlignment="1" applyProtection="1">
      <alignment horizontal="fill"/>
      <protection/>
    </xf>
    <xf numFmtId="171" fontId="4" fillId="3" borderId="15" xfId="0" applyNumberFormat="1" applyFont="1" applyFill="1" applyBorder="1" applyAlignment="1" applyProtection="1">
      <alignment horizontal="fill"/>
      <protection/>
    </xf>
    <xf numFmtId="171" fontId="4" fillId="3" borderId="30" xfId="0" applyNumberFormat="1" applyFont="1" applyFill="1" applyBorder="1" applyAlignment="1" applyProtection="1">
      <alignment horizontal="fill"/>
      <protection/>
    </xf>
    <xf numFmtId="171" fontId="4" fillId="3" borderId="25" xfId="0" applyNumberFormat="1" applyFont="1" applyFill="1" applyBorder="1" applyAlignment="1">
      <alignment/>
    </xf>
    <xf numFmtId="171" fontId="4" fillId="3" borderId="26" xfId="0" applyNumberFormat="1" applyFont="1" applyFill="1" applyBorder="1" applyAlignment="1">
      <alignment/>
    </xf>
    <xf numFmtId="0" fontId="21" fillId="2" borderId="0" xfId="0" applyFont="1" applyFill="1" applyBorder="1" applyAlignment="1">
      <alignment horizontal="left"/>
    </xf>
    <xf numFmtId="171" fontId="4" fillId="3" borderId="15" xfId="0" applyNumberFormat="1" applyFont="1" applyFill="1" applyBorder="1" applyAlignment="1">
      <alignment/>
    </xf>
    <xf numFmtId="171" fontId="4" fillId="3" borderId="30" xfId="0" applyNumberFormat="1" applyFont="1" applyFill="1" applyBorder="1" applyAlignment="1">
      <alignment/>
    </xf>
    <xf numFmtId="10" fontId="4" fillId="3" borderId="4" xfId="0" applyNumberFormat="1" applyFont="1" applyFill="1" applyBorder="1" applyAlignment="1">
      <alignment/>
    </xf>
    <xf numFmtId="171" fontId="4" fillId="3" borderId="33" xfId="0" applyNumberFormat="1" applyFont="1" applyFill="1" applyBorder="1" applyAlignment="1">
      <alignment/>
    </xf>
    <xf numFmtId="171" fontId="4" fillId="3" borderId="20" xfId="0" applyNumberFormat="1" applyFont="1" applyFill="1" applyBorder="1" applyAlignment="1">
      <alignment/>
    </xf>
    <xf numFmtId="10" fontId="21" fillId="2" borderId="0" xfId="0" applyNumberFormat="1" applyFont="1" applyFill="1" applyAlignment="1">
      <alignment/>
    </xf>
    <xf numFmtId="10" fontId="4" fillId="2" borderId="0" xfId="0" applyNumberFormat="1" applyFont="1" applyFill="1" applyAlignment="1">
      <alignment/>
    </xf>
    <xf numFmtId="164" fontId="4" fillId="2" borderId="0" xfId="0" applyNumberFormat="1" applyFont="1" applyFill="1" applyAlignment="1" applyProtection="1">
      <alignment horizontal="right"/>
      <protection/>
    </xf>
    <xf numFmtId="0" fontId="21" fillId="2" borderId="3" xfId="0" applyFont="1" applyFill="1" applyBorder="1" applyAlignment="1">
      <alignment horizontal="left"/>
    </xf>
    <xf numFmtId="164" fontId="21" fillId="2" borderId="34" xfId="0" applyNumberFormat="1" applyFont="1" applyFill="1" applyBorder="1" applyAlignment="1" applyProtection="1">
      <alignment horizontal="left"/>
      <protection/>
    </xf>
    <xf numFmtId="164" fontId="21" fillId="2" borderId="2" xfId="0" applyNumberFormat="1" applyFont="1" applyFill="1" applyBorder="1" applyAlignment="1" applyProtection="1">
      <alignment horizontal="left"/>
      <protection/>
    </xf>
    <xf numFmtId="0" fontId="21" fillId="2" borderId="2" xfId="0" applyFont="1" applyFill="1" applyBorder="1" applyAlignment="1">
      <alignment/>
    </xf>
    <xf numFmtId="0" fontId="4" fillId="2" borderId="2" xfId="0" applyFont="1" applyFill="1" applyBorder="1" applyAlignment="1">
      <alignment/>
    </xf>
    <xf numFmtId="164" fontId="21" fillId="2" borderId="2" xfId="0" applyNumberFormat="1" applyFont="1" applyFill="1" applyBorder="1" applyAlignment="1" applyProtection="1">
      <alignment horizontal="right"/>
      <protection/>
    </xf>
    <xf numFmtId="171" fontId="4" fillId="2" borderId="35" xfId="0" applyNumberFormat="1" applyFont="1" applyFill="1" applyBorder="1" applyAlignment="1">
      <alignment/>
    </xf>
    <xf numFmtId="171" fontId="4" fillId="2" borderId="36" xfId="0" applyNumberFormat="1" applyFont="1" applyFill="1" applyBorder="1" applyAlignment="1">
      <alignment/>
    </xf>
    <xf numFmtId="171" fontId="4" fillId="0" borderId="15" xfId="0" applyNumberFormat="1" applyFont="1" applyFill="1" applyBorder="1" applyAlignment="1">
      <alignment/>
    </xf>
    <xf numFmtId="164" fontId="21" fillId="2" borderId="10" xfId="0" applyNumberFormat="1" applyFont="1" applyFill="1" applyBorder="1" applyAlignment="1" applyProtection="1">
      <alignment horizontal="center"/>
      <protection/>
    </xf>
    <xf numFmtId="171" fontId="4" fillId="0" borderId="33" xfId="0" applyNumberFormat="1" applyFont="1" applyFill="1" applyBorder="1" applyAlignment="1" applyProtection="1">
      <alignment/>
      <protection/>
    </xf>
    <xf numFmtId="171" fontId="4" fillId="3" borderId="33" xfId="0" applyNumberFormat="1" applyFont="1" applyFill="1" applyBorder="1" applyAlignment="1" applyProtection="1">
      <alignment/>
      <protection/>
    </xf>
    <xf numFmtId="164" fontId="21" fillId="2" borderId="37" xfId="0" applyNumberFormat="1" applyFont="1" applyFill="1" applyBorder="1" applyAlignment="1" applyProtection="1">
      <alignment horizontal="center"/>
      <protection/>
    </xf>
    <xf numFmtId="0" fontId="21" fillId="2" borderId="38" xfId="0" applyFont="1" applyFill="1" applyBorder="1" applyAlignment="1">
      <alignment horizontal="centerContinuous"/>
    </xf>
    <xf numFmtId="171" fontId="4" fillId="3" borderId="37" xfId="0" applyNumberFormat="1" applyFont="1" applyFill="1" applyBorder="1" applyAlignment="1" applyProtection="1">
      <alignment horizontal="fill"/>
      <protection/>
    </xf>
    <xf numFmtId="171" fontId="4" fillId="3" borderId="19" xfId="0" applyNumberFormat="1" applyFont="1" applyFill="1" applyBorder="1" applyAlignment="1" applyProtection="1">
      <alignment horizontal="fill"/>
      <protection/>
    </xf>
    <xf numFmtId="171" fontId="4" fillId="3" borderId="32" xfId="0" applyNumberFormat="1" applyFont="1" applyFill="1" applyBorder="1" applyAlignment="1">
      <alignment/>
    </xf>
    <xf numFmtId="171" fontId="4" fillId="3" borderId="28" xfId="0" applyNumberFormat="1" applyFont="1" applyFill="1" applyBorder="1" applyAlignment="1">
      <alignment/>
    </xf>
    <xf numFmtId="171" fontId="4" fillId="2" borderId="9" xfId="0" applyNumberFormat="1" applyFont="1" applyFill="1" applyBorder="1" applyAlignment="1" applyProtection="1">
      <alignment horizontal="fill"/>
      <protection/>
    </xf>
    <xf numFmtId="171" fontId="4" fillId="2" borderId="3" xfId="0" applyNumberFormat="1" applyFont="1" applyFill="1" applyBorder="1" applyAlignment="1" applyProtection="1">
      <alignment horizontal="fill"/>
      <protection/>
    </xf>
    <xf numFmtId="43" fontId="4" fillId="4" borderId="17" xfId="0" applyNumberFormat="1" applyFont="1" applyFill="1" applyBorder="1" applyAlignment="1" applyProtection="1">
      <alignment/>
      <protection/>
    </xf>
    <xf numFmtId="0" fontId="0" fillId="0" borderId="0" xfId="0" applyBorder="1" applyAlignment="1">
      <alignment/>
    </xf>
    <xf numFmtId="0" fontId="4" fillId="0" borderId="39" xfId="0" applyFont="1" applyBorder="1" applyAlignment="1">
      <alignment/>
    </xf>
    <xf numFmtId="0" fontId="4" fillId="0" borderId="23" xfId="0" applyFont="1" applyBorder="1" applyAlignment="1">
      <alignment/>
    </xf>
    <xf numFmtId="164" fontId="21" fillId="2" borderId="40" xfId="0" applyNumberFormat="1" applyFont="1" applyFill="1" applyBorder="1" applyAlignment="1" applyProtection="1">
      <alignment horizontal="center"/>
      <protection/>
    </xf>
    <xf numFmtId="0" fontId="21" fillId="2" borderId="41" xfId="0" applyFont="1" applyFill="1" applyBorder="1" applyAlignment="1">
      <alignment horizontal="centerContinuous"/>
    </xf>
    <xf numFmtId="165" fontId="21" fillId="2" borderId="42" xfId="0" applyNumberFormat="1" applyFont="1" applyFill="1" applyBorder="1" applyAlignment="1" applyProtection="1">
      <alignment horizontal="center"/>
      <protection/>
    </xf>
    <xf numFmtId="171" fontId="4" fillId="3" borderId="42" xfId="0" applyNumberFormat="1" applyFont="1" applyFill="1" applyBorder="1" applyAlignment="1" applyProtection="1">
      <alignment/>
      <protection/>
    </xf>
    <xf numFmtId="171" fontId="4" fillId="3" borderId="43" xfId="0" applyNumberFormat="1" applyFont="1" applyFill="1" applyBorder="1" applyAlignment="1" applyProtection="1">
      <alignment/>
      <protection/>
    </xf>
    <xf numFmtId="171" fontId="4" fillId="3" borderId="44" xfId="0" applyNumberFormat="1" applyFont="1" applyFill="1" applyBorder="1" applyAlignment="1" applyProtection="1">
      <alignment/>
      <protection/>
    </xf>
    <xf numFmtId="171" fontId="4" fillId="3" borderId="45" xfId="0" applyNumberFormat="1" applyFont="1" applyFill="1" applyBorder="1" applyAlignment="1" applyProtection="1">
      <alignment/>
      <protection/>
    </xf>
    <xf numFmtId="171" fontId="4" fillId="3" borderId="41" xfId="0" applyNumberFormat="1" applyFont="1" applyFill="1" applyBorder="1" applyAlignment="1" applyProtection="1">
      <alignment/>
      <protection/>
    </xf>
    <xf numFmtId="171" fontId="4" fillId="3" borderId="38" xfId="0" applyNumberFormat="1" applyFont="1" applyFill="1" applyBorder="1" applyAlignment="1" applyProtection="1">
      <alignment/>
      <protection/>
    </xf>
    <xf numFmtId="171" fontId="4" fillId="3" borderId="46" xfId="0" applyNumberFormat="1" applyFont="1" applyFill="1" applyBorder="1" applyAlignment="1" applyProtection="1">
      <alignment/>
      <protection/>
    </xf>
    <xf numFmtId="171" fontId="4" fillId="3" borderId="42" xfId="0" applyNumberFormat="1" applyFont="1" applyFill="1" applyBorder="1" applyAlignment="1">
      <alignment/>
    </xf>
    <xf numFmtId="171" fontId="4" fillId="3" borderId="40" xfId="0" applyNumberFormat="1" applyFont="1" applyFill="1" applyBorder="1" applyAlignment="1" applyProtection="1">
      <alignment horizontal="fill"/>
      <protection/>
    </xf>
    <xf numFmtId="171" fontId="4" fillId="3" borderId="47" xfId="0" applyNumberFormat="1" applyFont="1" applyFill="1" applyBorder="1" applyAlignment="1" applyProtection="1">
      <alignment horizontal="fill"/>
      <protection/>
    </xf>
    <xf numFmtId="171" fontId="4" fillId="3" borderId="44" xfId="0" applyNumberFormat="1" applyFont="1" applyFill="1" applyBorder="1" applyAlignment="1">
      <alignment/>
    </xf>
    <xf numFmtId="171" fontId="4" fillId="3" borderId="45" xfId="0" applyNumberFormat="1" applyFont="1" applyFill="1" applyBorder="1" applyAlignment="1">
      <alignment/>
    </xf>
    <xf numFmtId="171" fontId="4" fillId="3" borderId="40" xfId="0" applyNumberFormat="1" applyFont="1" applyFill="1" applyBorder="1" applyAlignment="1">
      <alignment/>
    </xf>
    <xf numFmtId="171" fontId="4" fillId="3" borderId="43" xfId="0" applyNumberFormat="1" applyFont="1" applyFill="1" applyBorder="1" applyAlignment="1">
      <alignment/>
    </xf>
    <xf numFmtId="171" fontId="4" fillId="3" borderId="42" xfId="0" applyNumberFormat="1" applyFont="1" applyFill="1" applyBorder="1" applyAlignment="1" applyProtection="1">
      <alignment/>
      <protection/>
    </xf>
    <xf numFmtId="167" fontId="4" fillId="2" borderId="9" xfId="0" applyNumberFormat="1" applyFont="1" applyFill="1" applyBorder="1" applyAlignment="1">
      <alignment/>
    </xf>
    <xf numFmtId="174" fontId="4" fillId="5" borderId="16" xfId="0" applyNumberFormat="1" applyFont="1" applyFill="1" applyBorder="1" applyAlignment="1">
      <alignment/>
    </xf>
    <xf numFmtId="174" fontId="4" fillId="3" borderId="31" xfId="0" applyNumberFormat="1" applyFont="1" applyFill="1" applyBorder="1" applyAlignment="1" applyProtection="1">
      <alignment/>
      <protection/>
    </xf>
    <xf numFmtId="174" fontId="4" fillId="3" borderId="25" xfId="0" applyNumberFormat="1" applyFont="1" applyFill="1" applyBorder="1" applyAlignment="1" applyProtection="1">
      <alignment/>
      <protection/>
    </xf>
    <xf numFmtId="174" fontId="4" fillId="3" borderId="33" xfId="0" applyNumberFormat="1" applyFont="1" applyFill="1" applyBorder="1" applyAlignment="1" applyProtection="1">
      <alignment/>
      <protection/>
    </xf>
    <xf numFmtId="171" fontId="21" fillId="3" borderId="16" xfId="0" applyNumberFormat="1" applyFont="1" applyFill="1" applyBorder="1" applyAlignment="1" applyProtection="1">
      <alignment horizontal="center"/>
      <protection/>
    </xf>
    <xf numFmtId="10" fontId="5" fillId="0" borderId="0" xfId="0" applyNumberFormat="1" applyFont="1" applyBorder="1" applyAlignment="1">
      <alignment/>
    </xf>
    <xf numFmtId="171" fontId="4" fillId="0" borderId="0" xfId="0" applyNumberFormat="1" applyFont="1" applyAlignment="1">
      <alignment/>
    </xf>
    <xf numFmtId="171" fontId="24" fillId="0" borderId="43" xfId="0" applyNumberFormat="1" applyFont="1" applyFill="1" applyBorder="1" applyAlignment="1" applyProtection="1">
      <alignment/>
      <protection/>
    </xf>
    <xf numFmtId="171" fontId="24" fillId="0" borderId="26" xfId="0" applyNumberFormat="1" applyFont="1" applyFill="1" applyBorder="1" applyAlignment="1" applyProtection="1">
      <alignment/>
      <protection/>
    </xf>
    <xf numFmtId="171" fontId="24" fillId="0" borderId="44" xfId="0" applyNumberFormat="1" applyFont="1" applyFill="1" applyBorder="1" applyAlignment="1" applyProtection="1">
      <alignment/>
      <protection/>
    </xf>
    <xf numFmtId="171" fontId="24" fillId="0" borderId="33" xfId="0" applyNumberFormat="1" applyFont="1" applyFill="1" applyBorder="1" applyAlignment="1" applyProtection="1">
      <alignment/>
      <protection/>
    </xf>
    <xf numFmtId="171" fontId="24" fillId="0" borderId="45" xfId="0" applyNumberFormat="1" applyFont="1" applyFill="1" applyBorder="1" applyAlignment="1" applyProtection="1">
      <alignment/>
      <protection/>
    </xf>
    <xf numFmtId="171" fontId="24" fillId="3" borderId="38" xfId="0" applyNumberFormat="1" applyFont="1" applyFill="1" applyBorder="1" applyAlignment="1" applyProtection="1">
      <alignment/>
      <protection/>
    </xf>
    <xf numFmtId="171" fontId="24" fillId="3" borderId="42" xfId="0" applyNumberFormat="1" applyFont="1" applyFill="1" applyBorder="1" applyAlignment="1" applyProtection="1">
      <alignment/>
      <protection/>
    </xf>
    <xf numFmtId="178" fontId="21" fillId="3" borderId="4" xfId="0" applyNumberFormat="1" applyFont="1" applyFill="1" applyBorder="1" applyAlignment="1" applyProtection="1">
      <alignment/>
      <protection/>
    </xf>
    <xf numFmtId="178" fontId="21" fillId="3" borderId="17" xfId="0" applyNumberFormat="1" applyFont="1" applyFill="1" applyBorder="1" applyAlignment="1" applyProtection="1">
      <alignment/>
      <protection/>
    </xf>
    <xf numFmtId="178" fontId="21" fillId="3" borderId="42" xfId="0" applyNumberFormat="1" applyFont="1" applyFill="1" applyBorder="1" applyAlignment="1" applyProtection="1">
      <alignment/>
      <protection/>
    </xf>
    <xf numFmtId="43" fontId="4" fillId="4" borderId="4" xfId="0" applyNumberFormat="1" applyFont="1" applyFill="1" applyBorder="1" applyAlignment="1" applyProtection="1">
      <alignment/>
      <protection/>
    </xf>
    <xf numFmtId="171" fontId="4" fillId="2" borderId="0" xfId="0" applyNumberFormat="1" applyFont="1" applyFill="1" applyAlignment="1">
      <alignment/>
    </xf>
    <xf numFmtId="171" fontId="4" fillId="2" borderId="0" xfId="0" applyNumberFormat="1" applyFont="1" applyFill="1" applyBorder="1" applyAlignment="1">
      <alignment/>
    </xf>
    <xf numFmtId="171" fontId="21" fillId="2" borderId="12" xfId="0" applyNumberFormat="1" applyFont="1" applyFill="1" applyBorder="1" applyAlignment="1">
      <alignment/>
    </xf>
    <xf numFmtId="171" fontId="21" fillId="2" borderId="24" xfId="0" applyNumberFormat="1" applyFont="1" applyFill="1" applyBorder="1" applyAlignment="1">
      <alignment/>
    </xf>
    <xf numFmtId="171" fontId="21" fillId="2" borderId="0" xfId="0" applyNumberFormat="1" applyFont="1" applyFill="1" applyAlignment="1">
      <alignment/>
    </xf>
    <xf numFmtId="0" fontId="20" fillId="0" borderId="48" xfId="0" applyFont="1" applyBorder="1" applyAlignment="1">
      <alignment horizontal="centerContinuous"/>
    </xf>
    <xf numFmtId="0" fontId="22" fillId="0" borderId="48" xfId="0" applyFont="1" applyBorder="1" applyAlignment="1">
      <alignment horizontal="centerContinuous"/>
    </xf>
    <xf numFmtId="0" fontId="20" fillId="0" borderId="49" xfId="0" applyFont="1" applyBorder="1" applyAlignment="1">
      <alignment horizontal="centerContinuous"/>
    </xf>
    <xf numFmtId="0" fontId="4" fillId="0" borderId="22" xfId="0" applyFont="1" applyBorder="1" applyAlignment="1">
      <alignment/>
    </xf>
    <xf numFmtId="164" fontId="21" fillId="3" borderId="38" xfId="0" applyNumberFormat="1" applyFont="1" applyFill="1" applyBorder="1" applyAlignment="1" applyProtection="1">
      <alignment horizontal="left"/>
      <protection/>
    </xf>
    <xf numFmtId="164" fontId="21" fillId="3" borderId="3" xfId="0" applyNumberFormat="1" applyFont="1" applyFill="1" applyBorder="1" applyAlignment="1" applyProtection="1">
      <alignment horizontal="fill"/>
      <protection/>
    </xf>
    <xf numFmtId="164" fontId="21" fillId="3" borderId="29" xfId="0" applyNumberFormat="1" applyFont="1" applyFill="1" applyBorder="1" applyAlignment="1" applyProtection="1">
      <alignment horizontal="fill"/>
      <protection/>
    </xf>
    <xf numFmtId="171" fontId="4" fillId="3" borderId="47" xfId="0" applyNumberFormat="1" applyFont="1" applyFill="1" applyBorder="1" applyAlignment="1" applyProtection="1">
      <alignment/>
      <protection/>
    </xf>
    <xf numFmtId="164" fontId="21" fillId="2" borderId="50" xfId="0" applyNumberFormat="1" applyFont="1" applyFill="1" applyBorder="1" applyAlignment="1" applyProtection="1">
      <alignment horizontal="left"/>
      <protection/>
    </xf>
    <xf numFmtId="0" fontId="21" fillId="0" borderId="17" xfId="0" applyFont="1" applyBorder="1" applyAlignment="1">
      <alignment horizontal="center"/>
    </xf>
    <xf numFmtId="0" fontId="0" fillId="0" borderId="12" xfId="0" applyBorder="1" applyAlignment="1">
      <alignment/>
    </xf>
    <xf numFmtId="0" fontId="0" fillId="0" borderId="14" xfId="0" applyBorder="1" applyAlignment="1">
      <alignment/>
    </xf>
    <xf numFmtId="0" fontId="21" fillId="0" borderId="12" xfId="0" applyFont="1" applyBorder="1" applyAlignment="1">
      <alignment horizontal="center"/>
    </xf>
    <xf numFmtId="0" fontId="21" fillId="0" borderId="14" xfId="0" applyFont="1" applyBorder="1" applyAlignment="1">
      <alignment horizontal="center"/>
    </xf>
    <xf numFmtId="0" fontId="21" fillId="2" borderId="17" xfId="0" applyFont="1" applyFill="1" applyBorder="1" applyAlignment="1">
      <alignment horizontal="center"/>
    </xf>
    <xf numFmtId="0" fontId="21" fillId="2" borderId="12" xfId="0" applyFont="1" applyFill="1" applyBorder="1" applyAlignment="1">
      <alignment horizontal="center"/>
    </xf>
    <xf numFmtId="0" fontId="21" fillId="2" borderId="14" xfId="0" applyFont="1" applyFill="1" applyBorder="1" applyAlignment="1">
      <alignment horizontal="center"/>
    </xf>
    <xf numFmtId="49" fontId="13"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172" fontId="0" fillId="0" borderId="0" xfId="0" applyNumberFormat="1" applyFont="1" applyBorder="1" applyAlignment="1">
      <alignment horizontal="right"/>
    </xf>
    <xf numFmtId="172" fontId="0" fillId="0" borderId="3" xfId="0" applyNumberFormat="1" applyFont="1" applyBorder="1" applyAlignment="1">
      <alignment horizontal="right"/>
    </xf>
    <xf numFmtId="0" fontId="0" fillId="2" borderId="3" xfId="0" applyFill="1" applyBorder="1" applyAlignment="1">
      <alignment horizontal="center"/>
    </xf>
    <xf numFmtId="0" fontId="19" fillId="0" borderId="0" xfId="0" applyFont="1" applyAlignment="1">
      <alignment wrapText="1"/>
    </xf>
    <xf numFmtId="0" fontId="0" fillId="0" borderId="0" xfId="0" applyAlignment="1">
      <alignment wrapText="1"/>
    </xf>
    <xf numFmtId="171" fontId="4" fillId="3" borderId="27" xfId="0" applyNumberFormat="1" applyFont="1" applyFill="1" applyBorder="1" applyAlignment="1">
      <alignment/>
    </xf>
    <xf numFmtId="164" fontId="4" fillId="3" borderId="12" xfId="0" applyNumberFormat="1" applyFont="1" applyFill="1" applyBorder="1" applyAlignment="1">
      <alignment horizontal="fill"/>
    </xf>
    <xf numFmtId="164" fontId="4" fillId="2" borderId="0" xfId="0" applyNumberFormat="1" applyFont="1" applyFill="1" applyAlignment="1">
      <alignment horizontal="fill"/>
    </xf>
    <xf numFmtId="171" fontId="4" fillId="3" borderId="18" xfId="0" applyNumberFormat="1" applyFont="1" applyFill="1" applyBorder="1" applyAlignment="1">
      <alignment/>
    </xf>
    <xf numFmtId="171" fontId="4" fillId="3" borderId="19" xfId="0" applyNumberFormat="1" applyFont="1" applyFill="1" applyBorder="1" applyAlignment="1">
      <alignment/>
    </xf>
    <xf numFmtId="171" fontId="4" fillId="3" borderId="31" xfId="0" applyNumberFormat="1" applyFont="1" applyFill="1" applyBorder="1" applyAlignment="1">
      <alignment/>
    </xf>
    <xf numFmtId="0" fontId="4" fillId="3" borderId="4" xfId="0" applyFont="1" applyFill="1" applyBorder="1" applyAlignment="1">
      <alignment/>
    </xf>
    <xf numFmtId="164" fontId="21" fillId="3" borderId="12" xfId="0" applyNumberFormat="1" applyFont="1" applyFill="1" applyBorder="1" applyAlignment="1">
      <alignment horizontal="left"/>
    </xf>
    <xf numFmtId="0" fontId="21" fillId="3" borderId="3" xfId="0" applyFont="1" applyFill="1" applyBorder="1" applyAlignment="1">
      <alignment/>
    </xf>
    <xf numFmtId="0" fontId="4" fillId="3" borderId="3" xfId="0" applyFont="1" applyFill="1" applyBorder="1" applyAlignment="1">
      <alignment/>
    </xf>
    <xf numFmtId="0" fontId="4" fillId="3" borderId="16" xfId="0" applyFont="1" applyFill="1" applyBorder="1" applyAlignment="1">
      <alignment/>
    </xf>
    <xf numFmtId="164" fontId="21" fillId="3" borderId="51" xfId="0" applyNumberFormat="1" applyFont="1" applyFill="1" applyBorder="1" applyAlignment="1" applyProtection="1">
      <alignment horizontal="fill"/>
      <protection/>
    </xf>
    <xf numFmtId="164" fontId="4" fillId="3" borderId="51" xfId="0" applyNumberFormat="1" applyFont="1" applyFill="1" applyBorder="1" applyAlignment="1" applyProtection="1">
      <alignment horizontal="fill"/>
      <protection/>
    </xf>
    <xf numFmtId="0" fontId="4" fillId="3" borderId="52" xfId="0" applyFont="1" applyFill="1" applyBorder="1" applyAlignment="1">
      <alignment/>
    </xf>
    <xf numFmtId="0" fontId="4" fillId="3" borderId="51" xfId="0" applyFont="1" applyFill="1" applyBorder="1" applyAlignment="1">
      <alignment/>
    </xf>
    <xf numFmtId="171" fontId="4" fillId="3" borderId="53" xfId="0" applyNumberFormat="1" applyFont="1" applyFill="1" applyBorder="1" applyAlignment="1">
      <alignment/>
    </xf>
    <xf numFmtId="164" fontId="21" fillId="3" borderId="50" xfId="0" applyNumberFormat="1" applyFont="1" applyFill="1" applyBorder="1" applyAlignment="1" applyProtection="1">
      <alignment horizontal="left"/>
      <protection/>
    </xf>
    <xf numFmtId="164" fontId="21" fillId="3" borderId="54" xfId="0" applyNumberFormat="1" applyFont="1" applyFill="1" applyBorder="1" applyAlignment="1" applyProtection="1">
      <alignment horizontal="left"/>
      <protection/>
    </xf>
    <xf numFmtId="0" fontId="4" fillId="3" borderId="55" xfId="0" applyFont="1" applyFill="1" applyBorder="1" applyAlignment="1">
      <alignment/>
    </xf>
    <xf numFmtId="0" fontId="4" fillId="3" borderId="35" xfId="0" applyFont="1" applyFill="1" applyBorder="1" applyAlignment="1">
      <alignment/>
    </xf>
    <xf numFmtId="171" fontId="4" fillId="3" borderId="56" xfId="0" applyNumberFormat="1" applyFont="1" applyFill="1" applyBorder="1" applyAlignment="1">
      <alignment/>
    </xf>
    <xf numFmtId="0" fontId="4" fillId="3" borderId="57" xfId="0" applyFont="1" applyFill="1" applyBorder="1" applyAlignment="1">
      <alignment/>
    </xf>
    <xf numFmtId="0" fontId="21" fillId="3" borderId="35" xfId="0" applyFont="1" applyFill="1" applyBorder="1" applyAlignment="1">
      <alignment/>
    </xf>
    <xf numFmtId="164" fontId="21" fillId="3" borderId="5" xfId="0" applyNumberFormat="1" applyFont="1" applyFill="1" applyBorder="1" applyAlignment="1" applyProtection="1">
      <alignment horizontal="left"/>
      <protection/>
    </xf>
    <xf numFmtId="164" fontId="21" fillId="3" borderId="6" xfId="0" applyNumberFormat="1" applyFont="1" applyFill="1" applyBorder="1" applyAlignment="1" applyProtection="1">
      <alignment horizontal="fill"/>
      <protection/>
    </xf>
    <xf numFmtId="164" fontId="4" fillId="3" borderId="6" xfId="0" applyNumberFormat="1" applyFont="1" applyFill="1" applyBorder="1" applyAlignment="1" applyProtection="1">
      <alignment horizontal="fill"/>
      <protection/>
    </xf>
    <xf numFmtId="0" fontId="4" fillId="3" borderId="6" xfId="0" applyFont="1" applyFill="1" applyBorder="1" applyAlignment="1">
      <alignment/>
    </xf>
    <xf numFmtId="0" fontId="4" fillId="3" borderId="58" xfId="0" applyFont="1" applyFill="1" applyBorder="1" applyAlignment="1">
      <alignment/>
    </xf>
    <xf numFmtId="171" fontId="4" fillId="3" borderId="59" xfId="0" applyNumberFormat="1" applyFont="1" applyFill="1" applyBorder="1" applyAlignment="1">
      <alignment/>
    </xf>
    <xf numFmtId="171" fontId="4" fillId="3" borderId="41" xfId="0" applyNumberFormat="1" applyFont="1" applyFill="1" applyBorder="1" applyAlignment="1">
      <alignment/>
    </xf>
    <xf numFmtId="164" fontId="21" fillId="3" borderId="7" xfId="0" applyNumberFormat="1" applyFont="1" applyFill="1" applyBorder="1" applyAlignment="1" applyProtection="1">
      <alignment horizontal="left"/>
      <protection/>
    </xf>
    <xf numFmtId="164" fontId="21" fillId="3" borderId="50" xfId="0" applyNumberFormat="1"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952500</xdr:colOff>
      <xdr:row>2</xdr:row>
      <xdr:rowOff>66675</xdr:rowOff>
    </xdr:to>
    <xdr:pic>
      <xdr:nvPicPr>
        <xdr:cNvPr id="1" name="Picture 2"/>
        <xdr:cNvPicPr preferRelativeResize="1">
          <a:picLocks noChangeAspect="1"/>
        </xdr:cNvPicPr>
      </xdr:nvPicPr>
      <xdr:blipFill>
        <a:blip r:embed="rId1"/>
        <a:stretch>
          <a:fillRect/>
        </a:stretch>
      </xdr:blipFill>
      <xdr:spPr>
        <a:xfrm>
          <a:off x="209550" y="47625"/>
          <a:ext cx="952500" cy="257175"/>
        </a:xfrm>
        <a:prstGeom prst="rect">
          <a:avLst/>
        </a:prstGeom>
        <a:solidFill>
          <a:srgbClr val="FFFFFF"/>
        </a:solidFill>
        <a:ln w="1" cmpd="sng">
          <a:noFill/>
        </a:ln>
      </xdr:spPr>
    </xdr:pic>
    <xdr:clientData/>
  </xdr:twoCellAnchor>
  <xdr:twoCellAnchor editAs="oneCell">
    <xdr:from>
      <xdr:col>1</xdr:col>
      <xdr:colOff>0</xdr:colOff>
      <xdr:row>1</xdr:row>
      <xdr:rowOff>0</xdr:rowOff>
    </xdr:from>
    <xdr:to>
      <xdr:col>1</xdr:col>
      <xdr:colOff>952500</xdr:colOff>
      <xdr:row>2</xdr:row>
      <xdr:rowOff>66675</xdr:rowOff>
    </xdr:to>
    <xdr:pic>
      <xdr:nvPicPr>
        <xdr:cNvPr id="2" name="Picture 24"/>
        <xdr:cNvPicPr preferRelativeResize="1">
          <a:picLocks noChangeAspect="1"/>
        </xdr:cNvPicPr>
      </xdr:nvPicPr>
      <xdr:blipFill>
        <a:blip r:embed="rId1"/>
        <a:stretch>
          <a:fillRect/>
        </a:stretch>
      </xdr:blipFill>
      <xdr:spPr>
        <a:xfrm>
          <a:off x="209550" y="47625"/>
          <a:ext cx="952500" cy="257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8</xdr:row>
      <xdr:rowOff>38100</xdr:rowOff>
    </xdr:from>
    <xdr:to>
      <xdr:col>9</xdr:col>
      <xdr:colOff>561975</xdr:colOff>
      <xdr:row>8</xdr:row>
      <xdr:rowOff>304800</xdr:rowOff>
    </xdr:to>
    <xdr:pic>
      <xdr:nvPicPr>
        <xdr:cNvPr id="1" name="cmdSelectProposal"/>
        <xdr:cNvPicPr preferRelativeResize="1">
          <a:picLocks noChangeAspect="1"/>
        </xdr:cNvPicPr>
      </xdr:nvPicPr>
      <xdr:blipFill>
        <a:blip r:embed="rId1"/>
        <a:stretch>
          <a:fillRect/>
        </a:stretch>
      </xdr:blipFill>
      <xdr:spPr>
        <a:xfrm>
          <a:off x="5324475" y="1390650"/>
          <a:ext cx="113347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5">
    <pageSetUpPr fitToPage="1"/>
  </sheetPr>
  <dimension ref="A1:C43"/>
  <sheetViews>
    <sheetView workbookViewId="0" topLeftCell="A1">
      <selection activeCell="A1" sqref="A1"/>
    </sheetView>
  </sheetViews>
  <sheetFormatPr defaultColWidth="11.00390625" defaultRowHeight="12.75"/>
  <cols>
    <col min="1" max="1" width="103.625" style="48" customWidth="1"/>
    <col min="2" max="16384" width="8.75390625" style="0" customWidth="1"/>
  </cols>
  <sheetData>
    <row r="1" ht="15.75">
      <c r="A1" s="47" t="s">
        <v>105</v>
      </c>
    </row>
    <row r="2" ht="15.75">
      <c r="A2" s="47"/>
    </row>
    <row r="3" ht="12.75">
      <c r="A3" s="13" t="s">
        <v>106</v>
      </c>
    </row>
    <row r="4" ht="12.75">
      <c r="A4" s="48" t="s">
        <v>107</v>
      </c>
    </row>
    <row r="6" ht="12.75">
      <c r="A6" s="48" t="s">
        <v>108</v>
      </c>
    </row>
    <row r="8" ht="12.75">
      <c r="A8" s="48" t="s">
        <v>109</v>
      </c>
    </row>
    <row r="9" ht="12.75">
      <c r="A9" s="48" t="s">
        <v>110</v>
      </c>
    </row>
    <row r="10" spans="1:3" ht="39">
      <c r="A10" s="48" t="s">
        <v>111</v>
      </c>
      <c r="C10" s="23"/>
    </row>
    <row r="11" spans="1:3" ht="12.75">
      <c r="A11" s="48" t="s">
        <v>112</v>
      </c>
      <c r="C11" s="23"/>
    </row>
    <row r="12" ht="12.75">
      <c r="C12" s="23"/>
    </row>
    <row r="13" ht="39">
      <c r="A13" s="49" t="s">
        <v>2</v>
      </c>
    </row>
    <row r="15" ht="12.75">
      <c r="A15" s="48" t="s">
        <v>113</v>
      </c>
    </row>
    <row r="16" ht="12.75">
      <c r="A16" s="48" t="s">
        <v>114</v>
      </c>
    </row>
    <row r="17" ht="25.5">
      <c r="A17" s="48" t="s">
        <v>115</v>
      </c>
    </row>
    <row r="19" ht="12.75">
      <c r="A19" s="48" t="s">
        <v>116</v>
      </c>
    </row>
    <row r="20" ht="12.75">
      <c r="A20" s="48" t="s">
        <v>117</v>
      </c>
    </row>
    <row r="21" ht="25.5">
      <c r="A21" s="48" t="s">
        <v>118</v>
      </c>
    </row>
    <row r="23" ht="12.75">
      <c r="A23" s="48" t="s">
        <v>119</v>
      </c>
    </row>
    <row r="24" ht="12.75">
      <c r="A24" s="48" t="s">
        <v>36</v>
      </c>
    </row>
    <row r="25" ht="25.5">
      <c r="A25" s="48" t="s">
        <v>37</v>
      </c>
    </row>
    <row r="27" ht="12.75">
      <c r="A27" s="48" t="s">
        <v>38</v>
      </c>
    </row>
    <row r="28" ht="12.75">
      <c r="A28" s="48" t="s">
        <v>39</v>
      </c>
    </row>
    <row r="29" ht="25.5">
      <c r="A29" s="48" t="s">
        <v>40</v>
      </c>
    </row>
    <row r="32" ht="12.75">
      <c r="A32" s="13" t="s">
        <v>41</v>
      </c>
    </row>
    <row r="34" ht="12.75">
      <c r="A34" s="48" t="s">
        <v>42</v>
      </c>
    </row>
    <row r="36" ht="12.75">
      <c r="A36" s="48" t="s">
        <v>43</v>
      </c>
    </row>
    <row r="38" ht="12.75">
      <c r="A38" s="48" t="s">
        <v>44</v>
      </c>
    </row>
    <row r="39" ht="25.5">
      <c r="A39" s="50" t="s">
        <v>45</v>
      </c>
    </row>
    <row r="41" ht="25.5">
      <c r="A41" s="48" t="s">
        <v>46</v>
      </c>
    </row>
    <row r="43" ht="12.75">
      <c r="A43" s="48" t="s">
        <v>47</v>
      </c>
    </row>
  </sheetData>
  <printOptions/>
  <pageMargins left="0.75" right="0.75" top="1" bottom="1" header="0.5" footer="0.5"/>
  <pageSetup fitToHeight="1" fitToWidth="1" horizontalDpi="200" verticalDpi="200" orientation="portrait" scale="69"/>
</worksheet>
</file>

<file path=xl/worksheets/sheet2.xml><?xml version="1.0" encoding="utf-8"?>
<worksheet xmlns="http://schemas.openxmlformats.org/spreadsheetml/2006/main" xmlns:r="http://schemas.openxmlformats.org/officeDocument/2006/relationships">
  <sheetPr codeName="Sheet1"/>
  <dimension ref="A1:AH119"/>
  <sheetViews>
    <sheetView tabSelected="1" workbookViewId="0" topLeftCell="B27">
      <selection activeCell="K45" sqref="K45"/>
    </sheetView>
  </sheetViews>
  <sheetFormatPr defaultColWidth="11.00390625" defaultRowHeight="12.75"/>
  <cols>
    <col min="1" max="1" width="2.75390625" style="56" customWidth="1"/>
    <col min="2" max="2" width="14.75390625" style="56" customWidth="1"/>
    <col min="3" max="3" width="2.75390625" style="56" customWidth="1"/>
    <col min="4" max="5" width="7.75390625" style="56" customWidth="1"/>
    <col min="6" max="6" width="7.625" style="56" customWidth="1"/>
    <col min="7" max="9" width="9.75390625" style="56" customWidth="1"/>
    <col min="10" max="12" width="9.375" style="56" customWidth="1"/>
    <col min="13" max="18" width="8.75390625" style="56" customWidth="1"/>
    <col min="19" max="19" width="9.625" style="56" customWidth="1"/>
    <col min="20" max="25" width="10.75390625" style="56" customWidth="1"/>
    <col min="26" max="26" width="11.375" style="56" customWidth="1"/>
    <col min="27" max="27" width="4.75390625" style="56" customWidth="1"/>
    <col min="28" max="16384" width="11.375" style="56" customWidth="1"/>
  </cols>
  <sheetData>
    <row r="1" spans="1:26" ht="3.75" customHeight="1" thickTop="1">
      <c r="A1" s="51"/>
      <c r="B1" s="52"/>
      <c r="C1" s="52"/>
      <c r="D1" s="53"/>
      <c r="E1" s="53"/>
      <c r="F1" s="54"/>
      <c r="G1" s="55" t="s">
        <v>120</v>
      </c>
      <c r="H1" s="53"/>
      <c r="I1" s="53"/>
      <c r="J1" s="53"/>
      <c r="K1" s="53"/>
      <c r="L1" s="53"/>
      <c r="M1" s="53"/>
      <c r="N1" s="53"/>
      <c r="O1" s="53"/>
      <c r="P1" s="53"/>
      <c r="Q1" s="53"/>
      <c r="R1" s="53"/>
      <c r="S1" s="53"/>
      <c r="T1" s="53"/>
      <c r="U1" s="53"/>
      <c r="V1" s="53"/>
      <c r="W1" s="53"/>
      <c r="X1" s="53"/>
      <c r="Y1" s="53"/>
      <c r="Z1" s="4"/>
    </row>
    <row r="2" spans="1:26" ht="15" customHeight="1">
      <c r="A2" s="1"/>
      <c r="B2" s="4"/>
      <c r="C2" s="4"/>
      <c r="D2" s="57"/>
      <c r="E2" s="57"/>
      <c r="F2" s="58"/>
      <c r="G2" s="59"/>
      <c r="H2" s="57"/>
      <c r="I2" s="57"/>
      <c r="J2" s="57"/>
      <c r="K2" s="57"/>
      <c r="L2" s="57"/>
      <c r="M2" s="57"/>
      <c r="N2" s="57"/>
      <c r="O2" s="57"/>
      <c r="P2" s="57"/>
      <c r="Q2" s="57"/>
      <c r="R2" s="57"/>
      <c r="S2" s="57"/>
      <c r="T2" s="57"/>
      <c r="U2" s="57"/>
      <c r="V2" s="57"/>
      <c r="W2" s="57"/>
      <c r="X2" s="57"/>
      <c r="Y2" s="285"/>
      <c r="Z2" s="4"/>
    </row>
    <row r="3" spans="1:26" s="63" customFormat="1" ht="18">
      <c r="A3" s="60"/>
      <c r="B3" s="4" t="s">
        <v>121</v>
      </c>
      <c r="C3" s="61"/>
      <c r="D3" s="62"/>
      <c r="E3" s="62"/>
      <c r="M3" s="62"/>
      <c r="N3" s="62"/>
      <c r="O3" s="62"/>
      <c r="P3" s="62"/>
      <c r="Q3" s="62"/>
      <c r="R3" s="62"/>
      <c r="S3" s="62"/>
      <c r="T3" s="62"/>
      <c r="U3" s="64"/>
      <c r="V3" s="64"/>
      <c r="W3" s="64"/>
      <c r="X3" s="64"/>
      <c r="Y3" s="286"/>
      <c r="Z3" s="61"/>
    </row>
    <row r="4" spans="1:26" ht="15" customHeight="1">
      <c r="A4" s="1"/>
      <c r="B4" s="4" t="s">
        <v>122</v>
      </c>
      <c r="C4" s="4"/>
      <c r="D4" s="65"/>
      <c r="E4" s="65"/>
      <c r="F4" s="66" t="s">
        <v>123</v>
      </c>
      <c r="G4" s="67"/>
      <c r="H4" s="68"/>
      <c r="I4" s="68"/>
      <c r="J4" s="68"/>
      <c r="K4" s="68"/>
      <c r="L4" s="68"/>
      <c r="M4" s="65"/>
      <c r="N4" s="65"/>
      <c r="O4" s="65"/>
      <c r="P4" s="65"/>
      <c r="Q4" s="65"/>
      <c r="R4" s="65"/>
      <c r="S4" s="65"/>
      <c r="T4" s="65"/>
      <c r="U4" s="57"/>
      <c r="V4" s="57"/>
      <c r="W4" s="57"/>
      <c r="X4" s="57"/>
      <c r="Y4" s="285"/>
      <c r="Z4" s="4"/>
    </row>
    <row r="5" spans="1:26" ht="15" customHeight="1">
      <c r="A5" s="1"/>
      <c r="B5" s="4" t="s">
        <v>124</v>
      </c>
      <c r="C5" s="4"/>
      <c r="D5" s="65"/>
      <c r="E5" s="65"/>
      <c r="F5" s="66"/>
      <c r="G5" s="67"/>
      <c r="H5" s="68"/>
      <c r="I5" s="68"/>
      <c r="J5" s="68"/>
      <c r="K5" s="68"/>
      <c r="L5" s="68"/>
      <c r="M5" s="65"/>
      <c r="N5" s="65"/>
      <c r="O5" s="65"/>
      <c r="P5" s="65"/>
      <c r="Q5" s="65"/>
      <c r="R5" s="65"/>
      <c r="S5" s="65"/>
      <c r="T5" s="65"/>
      <c r="U5" s="57"/>
      <c r="V5" s="57"/>
      <c r="W5" s="57"/>
      <c r="X5" s="57"/>
      <c r="Y5" s="285"/>
      <c r="Z5" s="4"/>
    </row>
    <row r="6" spans="1:26" ht="15" customHeight="1" thickBot="1">
      <c r="A6" s="1"/>
      <c r="B6" s="6" t="s">
        <v>125</v>
      </c>
      <c r="C6" s="4"/>
      <c r="D6" s="65"/>
      <c r="E6" s="65"/>
      <c r="F6" s="66"/>
      <c r="G6" s="65"/>
      <c r="H6" s="65"/>
      <c r="I6" s="65"/>
      <c r="J6" s="65"/>
      <c r="K6" s="65"/>
      <c r="L6" s="65"/>
      <c r="M6" s="65"/>
      <c r="N6" s="65"/>
      <c r="O6" s="65"/>
      <c r="P6" s="65"/>
      <c r="Q6" s="65"/>
      <c r="R6" s="65"/>
      <c r="S6" s="65"/>
      <c r="T6" s="65"/>
      <c r="U6" s="57"/>
      <c r="V6" s="69"/>
      <c r="W6" s="69"/>
      <c r="X6" s="69"/>
      <c r="Y6" s="287"/>
      <c r="Z6" s="4"/>
    </row>
    <row r="7" spans="1:26" ht="15" customHeight="1" thickTop="1">
      <c r="A7" s="70" t="s">
        <v>126</v>
      </c>
      <c r="B7" s="71"/>
      <c r="C7" s="71"/>
      <c r="D7" s="52"/>
      <c r="E7" s="52"/>
      <c r="F7" s="52"/>
      <c r="G7" s="52"/>
      <c r="H7" s="52"/>
      <c r="I7" s="52"/>
      <c r="J7" s="52"/>
      <c r="K7" s="52"/>
      <c r="L7" s="52"/>
      <c r="M7" s="52"/>
      <c r="N7" s="52"/>
      <c r="O7" s="52"/>
      <c r="P7" s="52"/>
      <c r="Q7" s="52"/>
      <c r="R7" s="52"/>
      <c r="S7" s="52"/>
      <c r="T7" s="52"/>
      <c r="U7" s="52"/>
      <c r="V7" s="4"/>
      <c r="W7" s="52"/>
      <c r="X7" s="52"/>
      <c r="Y7" s="241"/>
      <c r="Z7" s="1"/>
    </row>
    <row r="8" spans="1:26" ht="15" customHeight="1">
      <c r="A8" s="72"/>
      <c r="B8" s="73"/>
      <c r="C8" s="73"/>
      <c r="D8" s="74" t="s">
        <v>13</v>
      </c>
      <c r="E8" s="74"/>
      <c r="F8" s="74"/>
      <c r="G8" s="74"/>
      <c r="H8" s="74"/>
      <c r="I8" s="74"/>
      <c r="J8" s="74"/>
      <c r="K8" s="74"/>
      <c r="L8" s="74"/>
      <c r="M8" s="74"/>
      <c r="N8" s="75"/>
      <c r="O8" s="75"/>
      <c r="P8" s="75"/>
      <c r="Q8" s="75"/>
      <c r="R8" s="75"/>
      <c r="S8" s="75"/>
      <c r="T8" s="75"/>
      <c r="U8" s="75"/>
      <c r="V8" s="75"/>
      <c r="W8" s="75"/>
      <c r="X8" s="75"/>
      <c r="Y8" s="242"/>
      <c r="Z8" s="1"/>
    </row>
    <row r="9" spans="1:26" ht="15" customHeight="1">
      <c r="A9" s="76" t="s">
        <v>48</v>
      </c>
      <c r="B9" s="77"/>
      <c r="C9" s="77"/>
      <c r="D9" s="78"/>
      <c r="E9" s="78"/>
      <c r="F9" s="78"/>
      <c r="G9" s="78"/>
      <c r="H9" s="78"/>
      <c r="I9" s="78"/>
      <c r="J9" s="78"/>
      <c r="K9" s="78"/>
      <c r="L9" s="78"/>
      <c r="M9" s="78"/>
      <c r="N9" s="78"/>
      <c r="O9" s="78"/>
      <c r="P9" s="78"/>
      <c r="Q9" s="78"/>
      <c r="R9" s="78"/>
      <c r="S9" s="79"/>
      <c r="T9" s="78"/>
      <c r="U9" s="78"/>
      <c r="V9" s="4"/>
      <c r="W9" s="78"/>
      <c r="X9" s="78"/>
      <c r="Y9" s="288"/>
      <c r="Z9" s="4"/>
    </row>
    <row r="10" spans="1:26" ht="15" customHeight="1">
      <c r="A10" s="80"/>
      <c r="B10" s="81"/>
      <c r="C10" s="75"/>
      <c r="D10" s="81" t="s">
        <v>14</v>
      </c>
      <c r="E10" s="75"/>
      <c r="F10" s="75"/>
      <c r="G10" s="75"/>
      <c r="H10" s="75"/>
      <c r="I10" s="75"/>
      <c r="J10" s="75"/>
      <c r="K10" s="75"/>
      <c r="L10" s="75"/>
      <c r="M10" s="75"/>
      <c r="N10" s="75"/>
      <c r="O10" s="4"/>
      <c r="P10" s="4"/>
      <c r="Q10" s="4"/>
      <c r="R10" s="4"/>
      <c r="S10" s="82"/>
      <c r="T10" s="4"/>
      <c r="U10" s="4"/>
      <c r="V10" s="4"/>
      <c r="W10" s="75"/>
      <c r="X10" s="75"/>
      <c r="Y10" s="242"/>
      <c r="Z10" s="4"/>
    </row>
    <row r="11" spans="1:26" ht="15" customHeight="1">
      <c r="A11" s="83" t="s">
        <v>128</v>
      </c>
      <c r="B11" s="84"/>
      <c r="C11" s="84"/>
      <c r="D11" s="85"/>
      <c r="E11" s="85"/>
      <c r="F11" s="86"/>
      <c r="G11" s="87"/>
      <c r="H11" s="87"/>
      <c r="I11" s="87"/>
      <c r="J11" s="88"/>
      <c r="K11" s="88"/>
      <c r="L11" s="88"/>
      <c r="M11" s="88"/>
      <c r="N11" s="88"/>
      <c r="O11" s="88"/>
      <c r="P11" s="87"/>
      <c r="Q11" s="87"/>
      <c r="R11" s="90"/>
      <c r="S11" s="89" t="s">
        <v>198</v>
      </c>
      <c r="T11" s="89" t="s">
        <v>1</v>
      </c>
      <c r="U11" s="89" t="s">
        <v>201</v>
      </c>
      <c r="V11" s="89" t="s">
        <v>208</v>
      </c>
      <c r="W11" s="228" t="s">
        <v>49</v>
      </c>
      <c r="X11" s="231" t="s">
        <v>75</v>
      </c>
      <c r="Y11" s="243" t="s">
        <v>74</v>
      </c>
      <c r="Z11" s="1"/>
    </row>
    <row r="12" spans="1:26" ht="15" customHeight="1">
      <c r="A12" s="83"/>
      <c r="B12" s="84"/>
      <c r="C12" s="84"/>
      <c r="D12" s="85"/>
      <c r="E12" s="85"/>
      <c r="F12" s="86"/>
      <c r="G12" s="299" t="s">
        <v>11</v>
      </c>
      <c r="H12" s="300"/>
      <c r="I12" s="300"/>
      <c r="J12" s="300"/>
      <c r="K12" s="300"/>
      <c r="L12" s="300"/>
      <c r="M12" s="299" t="s">
        <v>10</v>
      </c>
      <c r="N12" s="300"/>
      <c r="O12" s="300"/>
      <c r="P12" s="300"/>
      <c r="Q12" s="300"/>
      <c r="R12" s="301"/>
      <c r="S12" s="92" t="s">
        <v>129</v>
      </c>
      <c r="T12" s="93"/>
      <c r="U12" s="93"/>
      <c r="V12" s="93"/>
      <c r="W12" s="91"/>
      <c r="X12" s="232"/>
      <c r="Y12" s="244"/>
      <c r="Z12" s="1"/>
    </row>
    <row r="13" spans="1:26" ht="15" customHeight="1">
      <c r="A13" s="94"/>
      <c r="B13" s="95"/>
      <c r="C13" s="95"/>
      <c r="D13" s="85"/>
      <c r="E13" s="85"/>
      <c r="F13" s="86"/>
      <c r="G13" s="96" t="str">
        <f aca="true" t="shared" si="0" ref="G13:L13">T11</f>
        <v>FY 2003</v>
      </c>
      <c r="H13" s="96" t="str">
        <f t="shared" si="0"/>
        <v>FY 2004</v>
      </c>
      <c r="I13" s="96" t="str">
        <f t="shared" si="0"/>
        <v>FY 2005</v>
      </c>
      <c r="J13" s="96" t="str">
        <f t="shared" si="0"/>
        <v>FY 2006</v>
      </c>
      <c r="K13" s="96" t="str">
        <f t="shared" si="0"/>
        <v>FY 2007</v>
      </c>
      <c r="L13" s="96" t="str">
        <f t="shared" si="0"/>
        <v>FY 2008</v>
      </c>
      <c r="M13" s="96" t="str">
        <f aca="true" t="shared" si="1" ref="M13:R13">T11</f>
        <v>FY 2003</v>
      </c>
      <c r="N13" s="96" t="str">
        <f t="shared" si="1"/>
        <v>FY 2004</v>
      </c>
      <c r="O13" s="96" t="str">
        <f t="shared" si="1"/>
        <v>FY 2005</v>
      </c>
      <c r="P13" s="96" t="str">
        <f t="shared" si="1"/>
        <v>FY 2006</v>
      </c>
      <c r="Q13" s="96" t="str">
        <f t="shared" si="1"/>
        <v>FY 2007</v>
      </c>
      <c r="R13" s="97" t="str">
        <f t="shared" si="1"/>
        <v>FY 2008</v>
      </c>
      <c r="S13" s="97" t="s">
        <v>130</v>
      </c>
      <c r="T13" s="276">
        <v>1</v>
      </c>
      <c r="U13" s="277">
        <f>1.0374</f>
        <v>1.0374</v>
      </c>
      <c r="V13" s="277">
        <f>1.0374*1.03783</f>
        <v>1.076644842</v>
      </c>
      <c r="W13" s="277">
        <f>1.0374*1.03783*1.03759</f>
        <v>1.1171159216107802</v>
      </c>
      <c r="X13" s="277">
        <f>1.0374*1.03783*1.03759*1.03622</f>
        <v>1.1575778602915225</v>
      </c>
      <c r="Y13" s="278">
        <f>1.0374*1.03783*1.03759*1.03622*1.03708</f>
        <v>1.2005008473511323</v>
      </c>
      <c r="Z13" s="4"/>
    </row>
    <row r="14" spans="1:26" ht="15" customHeight="1">
      <c r="A14" s="94"/>
      <c r="B14" s="84"/>
      <c r="C14" s="84"/>
      <c r="D14" s="98" t="s">
        <v>79</v>
      </c>
      <c r="E14" s="99"/>
      <c r="F14" s="100"/>
      <c r="G14" s="101">
        <v>0.85101</v>
      </c>
      <c r="H14" s="101">
        <v>0.85188</v>
      </c>
      <c r="I14" s="101">
        <v>0.85159</v>
      </c>
      <c r="J14" s="101">
        <v>0.85144</v>
      </c>
      <c r="K14" s="101">
        <v>0.85113</v>
      </c>
      <c r="L14" s="101">
        <v>0.85072</v>
      </c>
      <c r="M14" s="102">
        <v>2080</v>
      </c>
      <c r="N14" s="102">
        <v>2080</v>
      </c>
      <c r="O14" s="102">
        <v>2080</v>
      </c>
      <c r="P14" s="102">
        <v>2080</v>
      </c>
      <c r="Q14" s="102">
        <v>2120</v>
      </c>
      <c r="R14" s="102">
        <v>2080</v>
      </c>
      <c r="S14" s="96"/>
      <c r="T14" s="103" t="s">
        <v>131</v>
      </c>
      <c r="U14" s="104" t="s">
        <v>131</v>
      </c>
      <c r="V14" s="104" t="s">
        <v>131</v>
      </c>
      <c r="W14" s="103" t="s">
        <v>131</v>
      </c>
      <c r="X14" s="104" t="s">
        <v>131</v>
      </c>
      <c r="Y14" s="245" t="s">
        <v>131</v>
      </c>
      <c r="Z14" s="1"/>
    </row>
    <row r="15" spans="1:26" ht="15" customHeight="1">
      <c r="A15" s="83"/>
      <c r="B15" s="84"/>
      <c r="C15" s="84"/>
      <c r="D15" s="98" t="s">
        <v>16</v>
      </c>
      <c r="E15" s="105"/>
      <c r="F15" s="100"/>
      <c r="G15" s="106">
        <f aca="true" t="shared" si="2" ref="G15:L19">ROUND(M15*M$14*G$14,1)</f>
        <v>575.3</v>
      </c>
      <c r="H15" s="106">
        <f t="shared" si="2"/>
        <v>354.4</v>
      </c>
      <c r="I15" s="106">
        <f t="shared" si="2"/>
        <v>354.3</v>
      </c>
      <c r="J15" s="106">
        <f t="shared" si="2"/>
        <v>354.2</v>
      </c>
      <c r="K15" s="106">
        <f t="shared" si="2"/>
        <v>360.9</v>
      </c>
      <c r="L15" s="106">
        <f t="shared" si="2"/>
        <v>0</v>
      </c>
      <c r="M15" s="107">
        <v>0.325</v>
      </c>
      <c r="N15" s="107">
        <v>0.2</v>
      </c>
      <c r="O15" s="107">
        <v>0.2</v>
      </c>
      <c r="P15" s="107">
        <v>0.2</v>
      </c>
      <c r="Q15" s="107">
        <v>0.2</v>
      </c>
      <c r="R15" s="107"/>
      <c r="S15" s="108">
        <v>2000</v>
      </c>
      <c r="T15" s="269">
        <f>SUM(M15*(M$14/40)*G$14*S15*T$13)/1000</f>
        <v>28.764138000000006</v>
      </c>
      <c r="U15" s="269">
        <f>SUM(N15*(N$14/40)*H$14*S15*U$13)/1000</f>
        <v>18.381798489600005</v>
      </c>
      <c r="V15" s="269">
        <f>SUM(O15*(O$14/40)*I$14*S15*V$13)/1000</f>
        <v>19.070687604774626</v>
      </c>
      <c r="W15" s="269">
        <f>SUM(P15*(P$14/40)*J$14*S15*W$13)/1000</f>
        <v>19.78406935016268</v>
      </c>
      <c r="X15" s="269">
        <f>SUM(Q15*(Q$14/40)*K$14*S15*X$13)/1000</f>
        <v>20.887283977674386</v>
      </c>
      <c r="Y15" s="269">
        <f>SUM(R15*(R$14/40)*L$14*S15*Y$13)/1000</f>
        <v>0</v>
      </c>
      <c r="Z15" s="1"/>
    </row>
    <row r="16" spans="1:26" ht="15" customHeight="1">
      <c r="A16" s="83"/>
      <c r="B16" s="84"/>
      <c r="C16" s="84"/>
      <c r="D16" s="98" t="s">
        <v>17</v>
      </c>
      <c r="E16" s="105"/>
      <c r="F16" s="100"/>
      <c r="G16" s="106">
        <f t="shared" si="2"/>
        <v>1239.1</v>
      </c>
      <c r="H16" s="106">
        <f t="shared" si="2"/>
        <v>1594.7</v>
      </c>
      <c r="I16" s="106">
        <f t="shared" si="2"/>
        <v>3099.8</v>
      </c>
      <c r="J16" s="106">
        <f t="shared" si="2"/>
        <v>2125.2</v>
      </c>
      <c r="K16" s="106">
        <f t="shared" si="2"/>
        <v>2526.2</v>
      </c>
      <c r="L16" s="106">
        <f t="shared" si="2"/>
        <v>0</v>
      </c>
      <c r="M16" s="107">
        <v>0.7</v>
      </c>
      <c r="N16" s="107">
        <v>0.9</v>
      </c>
      <c r="O16" s="107">
        <v>1.75</v>
      </c>
      <c r="P16" s="107">
        <v>1.2</v>
      </c>
      <c r="Q16" s="107">
        <v>1.4</v>
      </c>
      <c r="R16" s="107"/>
      <c r="S16" s="108">
        <v>2000</v>
      </c>
      <c r="T16" s="269">
        <f>SUM(M16*(M$14/40)*G$14*S16*T$13)/1000</f>
        <v>61.953528</v>
      </c>
      <c r="U16" s="269">
        <f>SUM(N16*(N$14/40)*H$14*S16*U$13)/1000</f>
        <v>82.7180932032</v>
      </c>
      <c r="V16" s="269">
        <f>SUM(O16*(O$14/40)*I$14*S16*V$13)/1000</f>
        <v>166.86851654177792</v>
      </c>
      <c r="W16" s="269">
        <f>SUM(P16*(P$14/40)*J$14*S16*W$13)/1000</f>
        <v>118.70441610097609</v>
      </c>
      <c r="X16" s="269">
        <f>SUM(Q16*(Q$14/40)*K$14*S16*X$13)/1000</f>
        <v>146.21098784372066</v>
      </c>
      <c r="Y16" s="269">
        <f>SUM(R16*(R$14/40)*L$14*S16*Y$13)/1000</f>
        <v>0</v>
      </c>
      <c r="Z16" s="1"/>
    </row>
    <row r="17" spans="1:26" ht="15" customHeight="1">
      <c r="A17" s="83" t="s">
        <v>127</v>
      </c>
      <c r="B17" s="84"/>
      <c r="C17" s="84"/>
      <c r="D17" s="98"/>
      <c r="E17" s="105"/>
      <c r="F17" s="100"/>
      <c r="G17" s="106">
        <f t="shared" si="2"/>
        <v>0</v>
      </c>
      <c r="H17" s="106">
        <f t="shared" si="2"/>
        <v>0</v>
      </c>
      <c r="I17" s="106">
        <f t="shared" si="2"/>
        <v>0</v>
      </c>
      <c r="J17" s="106">
        <f t="shared" si="2"/>
        <v>0</v>
      </c>
      <c r="K17" s="106">
        <f t="shared" si="2"/>
        <v>0</v>
      </c>
      <c r="L17" s="106">
        <f t="shared" si="2"/>
        <v>0</v>
      </c>
      <c r="M17" s="107"/>
      <c r="N17" s="107"/>
      <c r="O17" s="107"/>
      <c r="P17" s="107"/>
      <c r="Q17" s="107"/>
      <c r="R17" s="107"/>
      <c r="S17" s="108"/>
      <c r="T17" s="109">
        <f>SUM(M17*(M$14/40)*G$14*S17*T$13)/1000</f>
        <v>0</v>
      </c>
      <c r="U17" s="110">
        <f>SUM(N17*(N$14/40)*H$14*S17*U$13)/1000</f>
        <v>0</v>
      </c>
      <c r="V17" s="110">
        <f>SUM(O17*(O$14/40)*I$14*S17*V$13)/1000</f>
        <v>0</v>
      </c>
      <c r="W17" s="109">
        <f>SUM(P17*(P$14/40)*J$14*S17*W$13)/1000</f>
        <v>0</v>
      </c>
      <c r="X17" s="270">
        <f>SUM(Q17*(Q$14/40)*K$14*S17*X$13)/1000</f>
        <v>0</v>
      </c>
      <c r="Y17" s="271">
        <f>SUM(R17*(R$14/40)*L$14*S17*Y$13)/1000</f>
        <v>0</v>
      </c>
      <c r="Z17" s="1"/>
    </row>
    <row r="18" spans="1:34" ht="15" customHeight="1">
      <c r="A18" s="83" t="s">
        <v>127</v>
      </c>
      <c r="B18" s="84"/>
      <c r="C18" s="84"/>
      <c r="D18" s="98"/>
      <c r="E18" s="105"/>
      <c r="F18" s="100"/>
      <c r="G18" s="106">
        <f t="shared" si="2"/>
        <v>0</v>
      </c>
      <c r="H18" s="106">
        <f t="shared" si="2"/>
        <v>0</v>
      </c>
      <c r="I18" s="106">
        <f t="shared" si="2"/>
        <v>0</v>
      </c>
      <c r="J18" s="106">
        <f t="shared" si="2"/>
        <v>0</v>
      </c>
      <c r="K18" s="106">
        <f t="shared" si="2"/>
        <v>0</v>
      </c>
      <c r="L18" s="106">
        <f t="shared" si="2"/>
        <v>0</v>
      </c>
      <c r="M18" s="107"/>
      <c r="N18" s="107"/>
      <c r="O18" s="107"/>
      <c r="P18" s="107"/>
      <c r="Q18" s="107"/>
      <c r="R18" s="107"/>
      <c r="S18" s="108"/>
      <c r="T18" s="109">
        <f>SUM(M18*(M$14/40)*G$14*S18*T$13)/1000</f>
        <v>0</v>
      </c>
      <c r="U18" s="110">
        <f>SUM(N18*(N$14/40)*H$14*S18*U$13)/1000</f>
        <v>0</v>
      </c>
      <c r="V18" s="110">
        <f>SUM(O18*(O$14/40)*I$14*S18*V$13)/1000</f>
        <v>0</v>
      </c>
      <c r="W18" s="109">
        <f>SUM(P18*(P$14/40)*J$14*S18*W$13)/1000</f>
        <v>0</v>
      </c>
      <c r="X18" s="270">
        <f>SUM(Q18*(Q$14/40)*K$14*S18*X$13)/1000</f>
        <v>0</v>
      </c>
      <c r="Y18" s="271">
        <f>SUM(R18*(R$14/40)*L$14*S18*Y$13)/1000</f>
        <v>0</v>
      </c>
      <c r="Z18" s="1"/>
      <c r="AB18" s="294" t="s">
        <v>50</v>
      </c>
      <c r="AC18" s="295"/>
      <c r="AD18" s="295"/>
      <c r="AE18" s="295"/>
      <c r="AF18" s="295"/>
      <c r="AG18" s="296"/>
      <c r="AH18" s="240"/>
    </row>
    <row r="19" spans="1:33" ht="15" customHeight="1">
      <c r="A19" s="83" t="s">
        <v>127</v>
      </c>
      <c r="B19" s="84"/>
      <c r="C19" s="84"/>
      <c r="D19" s="98"/>
      <c r="E19" s="105"/>
      <c r="F19" s="100"/>
      <c r="G19" s="106">
        <f t="shared" si="2"/>
        <v>0</v>
      </c>
      <c r="H19" s="106">
        <f t="shared" si="2"/>
        <v>0</v>
      </c>
      <c r="I19" s="106">
        <f t="shared" si="2"/>
        <v>0</v>
      </c>
      <c r="J19" s="106">
        <f t="shared" si="2"/>
        <v>0</v>
      </c>
      <c r="K19" s="106">
        <f t="shared" si="2"/>
        <v>0</v>
      </c>
      <c r="L19" s="106">
        <f t="shared" si="2"/>
        <v>0</v>
      </c>
      <c r="M19" s="107"/>
      <c r="N19" s="107"/>
      <c r="O19" s="107"/>
      <c r="P19" s="107"/>
      <c r="Q19" s="107"/>
      <c r="R19" s="107"/>
      <c r="S19" s="108"/>
      <c r="T19" s="109">
        <f>SUM(M19*(M$14/40)*G$14*S19*T$13)/1000</f>
        <v>0</v>
      </c>
      <c r="U19" s="110">
        <f>SUM(N19*(N$14/40)*H$14*S19*U$13)/1000</f>
        <v>0</v>
      </c>
      <c r="V19" s="111">
        <f>SUM(O19*(O$14/40)*I$14*S19*V$13)/1000</f>
        <v>0</v>
      </c>
      <c r="W19" s="229">
        <f>SUM(P19*(P$14/40)*J$14*S19*W$13)/1000</f>
        <v>0</v>
      </c>
      <c r="X19" s="272">
        <f>SUM(Q19*(Q$14/40)*K$14*S19*X$13)/1000</f>
        <v>0</v>
      </c>
      <c r="Y19" s="273">
        <f>SUM(R19*(R$14/40)*L$14*S19*Y$13)/1000</f>
        <v>0</v>
      </c>
      <c r="Z19" s="1"/>
      <c r="AB19" s="97" t="str">
        <f aca="true" t="shared" si="3" ref="AB19:AG19">T11</f>
        <v>FY 2003</v>
      </c>
      <c r="AC19" s="97" t="str">
        <f t="shared" si="3"/>
        <v>FY 2004</v>
      </c>
      <c r="AD19" s="97" t="str">
        <f t="shared" si="3"/>
        <v>FY 2005</v>
      </c>
      <c r="AE19" s="97" t="str">
        <f t="shared" si="3"/>
        <v>FY 2006</v>
      </c>
      <c r="AF19" s="97" t="str">
        <f t="shared" si="3"/>
        <v>FY 2007</v>
      </c>
      <c r="AG19" s="97" t="str">
        <f t="shared" si="3"/>
        <v>FY 2008</v>
      </c>
    </row>
    <row r="20" spans="1:33" ht="15" customHeight="1">
      <c r="A20" s="83"/>
      <c r="B20" s="84"/>
      <c r="C20" s="84"/>
      <c r="D20" s="85" t="s">
        <v>77</v>
      </c>
      <c r="E20" s="85"/>
      <c r="F20" s="112"/>
      <c r="G20" s="113">
        <f aca="true" t="shared" si="4" ref="G20:L20">SUM(G15:G19)</f>
        <v>1814.3999999999999</v>
      </c>
      <c r="H20" s="113">
        <f t="shared" si="4"/>
        <v>1949.1</v>
      </c>
      <c r="I20" s="113">
        <f t="shared" si="4"/>
        <v>3454.1000000000004</v>
      </c>
      <c r="J20" s="113">
        <f t="shared" si="4"/>
        <v>2479.3999999999996</v>
      </c>
      <c r="K20" s="113">
        <f t="shared" si="4"/>
        <v>2887.1</v>
      </c>
      <c r="L20" s="113">
        <f t="shared" si="4"/>
        <v>0</v>
      </c>
      <c r="M20" s="121"/>
      <c r="N20" s="121"/>
      <c r="O20" s="121"/>
      <c r="P20" s="121"/>
      <c r="Q20" s="239"/>
      <c r="R20" s="121"/>
      <c r="S20" s="261" t="s">
        <v>51</v>
      </c>
      <c r="T20" s="115">
        <f aca="true" t="shared" si="5" ref="T20:Y20">SUM(T15:T19)</f>
        <v>90.71766600000001</v>
      </c>
      <c r="U20" s="115">
        <f t="shared" si="5"/>
        <v>101.0998916928</v>
      </c>
      <c r="V20" s="115">
        <f t="shared" si="5"/>
        <v>185.93920414655256</v>
      </c>
      <c r="W20" s="115">
        <f t="shared" si="5"/>
        <v>138.48848545113879</v>
      </c>
      <c r="X20" s="274">
        <f t="shared" si="5"/>
        <v>167.09827182139503</v>
      </c>
      <c r="Y20" s="275">
        <f t="shared" si="5"/>
        <v>0</v>
      </c>
      <c r="Z20" s="1"/>
      <c r="AB20" s="116">
        <v>0.035</v>
      </c>
      <c r="AC20" s="116">
        <v>0.035</v>
      </c>
      <c r="AD20" s="116">
        <v>0.035</v>
      </c>
      <c r="AE20" s="116">
        <v>0.035</v>
      </c>
      <c r="AF20" s="116">
        <v>0.035</v>
      </c>
      <c r="AG20" s="116">
        <v>0.035</v>
      </c>
    </row>
    <row r="21" spans="1:26" ht="15" customHeight="1">
      <c r="A21" s="83" t="s">
        <v>127</v>
      </c>
      <c r="B21" s="84"/>
      <c r="C21" s="117" t="s">
        <v>12</v>
      </c>
      <c r="D21" s="85" t="s">
        <v>52</v>
      </c>
      <c r="E21" s="85"/>
      <c r="F21" s="112"/>
      <c r="G21" s="118">
        <v>0.95769231</v>
      </c>
      <c r="H21" s="118">
        <v>0.95769231</v>
      </c>
      <c r="I21" s="118">
        <v>0.95769231</v>
      </c>
      <c r="J21" s="118">
        <v>0.95769231</v>
      </c>
      <c r="K21" s="118">
        <v>0.95849057</v>
      </c>
      <c r="L21" s="118">
        <v>0.95769231</v>
      </c>
      <c r="M21" s="279"/>
      <c r="N21" s="279"/>
      <c r="O21" s="279"/>
      <c r="P21" s="279"/>
      <c r="Q21" s="279"/>
      <c r="R21" s="279"/>
      <c r="S21" s="119" t="s">
        <v>53</v>
      </c>
      <c r="T21" s="280"/>
      <c r="U21" s="280"/>
      <c r="V21" s="280"/>
      <c r="W21" s="281"/>
      <c r="X21" s="166"/>
      <c r="Y21" s="167"/>
      <c r="Z21" s="1"/>
    </row>
    <row r="22" spans="1:34" ht="15" customHeight="1">
      <c r="A22" s="83"/>
      <c r="B22" s="84"/>
      <c r="C22" s="84"/>
      <c r="D22" s="84" t="s">
        <v>132</v>
      </c>
      <c r="E22" s="85"/>
      <c r="F22" s="112"/>
      <c r="G22" s="22">
        <f aca="true" t="shared" si="6" ref="G22:L22">ROUND(M22*G$21*M$14,1)</f>
        <v>0</v>
      </c>
      <c r="H22" s="22">
        <f t="shared" si="6"/>
        <v>0</v>
      </c>
      <c r="I22" s="22">
        <f t="shared" si="6"/>
        <v>0</v>
      </c>
      <c r="J22" s="22">
        <f t="shared" si="6"/>
        <v>0</v>
      </c>
      <c r="K22" s="22">
        <f t="shared" si="6"/>
        <v>0</v>
      </c>
      <c r="L22" s="22">
        <f t="shared" si="6"/>
        <v>0</v>
      </c>
      <c r="M22" s="121"/>
      <c r="N22" s="121"/>
      <c r="O22" s="121"/>
      <c r="P22" s="121"/>
      <c r="Q22" s="121"/>
      <c r="R22" s="121"/>
      <c r="S22" s="26"/>
      <c r="T22" s="122">
        <f aca="true" t="shared" si="7" ref="T22:Y22">SUM(M21*(M14/40)*M22*G21)/1000</f>
        <v>0</v>
      </c>
      <c r="U22" s="122">
        <f t="shared" si="7"/>
        <v>0</v>
      </c>
      <c r="V22" s="122">
        <f t="shared" si="7"/>
        <v>0</v>
      </c>
      <c r="W22" s="122">
        <f t="shared" si="7"/>
        <v>0</v>
      </c>
      <c r="X22" s="177">
        <f t="shared" si="7"/>
        <v>0</v>
      </c>
      <c r="Y22" s="246">
        <f t="shared" si="7"/>
        <v>0</v>
      </c>
      <c r="Z22" s="1"/>
      <c r="AB22" s="294" t="s">
        <v>54</v>
      </c>
      <c r="AC22" s="295"/>
      <c r="AD22" s="295"/>
      <c r="AE22" s="295"/>
      <c r="AF22" s="295"/>
      <c r="AG22" s="296"/>
      <c r="AH22" s="240"/>
    </row>
    <row r="23" spans="1:33" ht="15" customHeight="1">
      <c r="A23" s="83"/>
      <c r="B23" s="84"/>
      <c r="C23" s="84"/>
      <c r="D23" s="98" t="str">
        <f>IF(C21="S","Estimated Group Supervisor Hours ==&gt;","")</f>
        <v>Estimated Group Supervisor Hours ==&gt;</v>
      </c>
      <c r="E23" s="105"/>
      <c r="F23" s="100"/>
      <c r="G23" s="113">
        <f aca="true" t="shared" si="8" ref="G23:L23">IF($C21="S",(SUM(G20*AB20)),0)</f>
        <v>63.504</v>
      </c>
      <c r="H23" s="113">
        <f t="shared" si="8"/>
        <v>68.2185</v>
      </c>
      <c r="I23" s="113">
        <f t="shared" si="8"/>
        <v>120.89350000000002</v>
      </c>
      <c r="J23" s="113">
        <f t="shared" si="8"/>
        <v>86.779</v>
      </c>
      <c r="K23" s="227">
        <f t="shared" si="8"/>
        <v>101.0485</v>
      </c>
      <c r="L23" s="227">
        <f t="shared" si="8"/>
        <v>0</v>
      </c>
      <c r="M23" s="123">
        <f aca="true" t="shared" si="9" ref="M23:R23">IF($C21="S",SUM(G23/(M14*G14)),0)</f>
        <v>0.03587592299828348</v>
      </c>
      <c r="N23" s="123">
        <f t="shared" si="9"/>
        <v>0.038499971556123835</v>
      </c>
      <c r="O23" s="123">
        <f t="shared" si="9"/>
        <v>0.06825100693995938</v>
      </c>
      <c r="P23" s="123">
        <f t="shared" si="9"/>
        <v>0.04900013280668406</v>
      </c>
      <c r="Q23" s="114">
        <f t="shared" si="9"/>
        <v>0.05600130038002753</v>
      </c>
      <c r="R23" s="114">
        <f t="shared" si="9"/>
        <v>0</v>
      </c>
      <c r="S23" s="26"/>
      <c r="T23" s="122">
        <f aca="true" t="shared" si="10" ref="T23:Y23">SUM(G23*AB23)/1000</f>
        <v>3.6898364159999995</v>
      </c>
      <c r="U23" s="122">
        <f t="shared" si="10"/>
        <v>4.142909505</v>
      </c>
      <c r="V23" s="122">
        <f t="shared" si="10"/>
        <v>7.695959316500001</v>
      </c>
      <c r="W23" s="122">
        <f t="shared" si="10"/>
        <v>5.8016968239999995</v>
      </c>
      <c r="X23" s="177">
        <f t="shared" si="10"/>
        <v>7.095019379</v>
      </c>
      <c r="Y23" s="246">
        <f t="shared" si="10"/>
        <v>0</v>
      </c>
      <c r="Z23" s="1"/>
      <c r="AB23" s="262">
        <v>58.104</v>
      </c>
      <c r="AC23" s="262">
        <v>60.73</v>
      </c>
      <c r="AD23" s="262">
        <v>63.659</v>
      </c>
      <c r="AE23" s="262">
        <v>66.856</v>
      </c>
      <c r="AF23" s="262">
        <v>70.214</v>
      </c>
      <c r="AG23" s="262">
        <v>73.74</v>
      </c>
    </row>
    <row r="24" spans="1:26" ht="15" customHeight="1">
      <c r="A24" s="83"/>
      <c r="B24" s="84"/>
      <c r="C24" s="84"/>
      <c r="D24" s="85"/>
      <c r="E24" s="85"/>
      <c r="F24" s="112" t="s">
        <v>133</v>
      </c>
      <c r="G24" s="22">
        <f aca="true" t="shared" si="11" ref="G24:R24">IF($C21="S",SUM(G20+G22+G23),SUM(G20+G22))</f>
        <v>1877.9039999999998</v>
      </c>
      <c r="H24" s="22">
        <f t="shared" si="11"/>
        <v>2017.3184999999999</v>
      </c>
      <c r="I24" s="22">
        <f t="shared" si="11"/>
        <v>3574.9935000000005</v>
      </c>
      <c r="J24" s="22">
        <f t="shared" si="11"/>
        <v>2566.1789999999996</v>
      </c>
      <c r="K24" s="22">
        <f t="shared" si="11"/>
        <v>2988.1485</v>
      </c>
      <c r="L24" s="22">
        <f t="shared" si="11"/>
        <v>0</v>
      </c>
      <c r="M24" s="124">
        <f t="shared" si="11"/>
        <v>0.03587592299828348</v>
      </c>
      <c r="N24" s="124">
        <f t="shared" si="11"/>
        <v>0.038499971556123835</v>
      </c>
      <c r="O24" s="124">
        <f t="shared" si="11"/>
        <v>0.06825100693995938</v>
      </c>
      <c r="P24" s="124">
        <f t="shared" si="11"/>
        <v>0.04900013280668406</v>
      </c>
      <c r="Q24" s="124">
        <f t="shared" si="11"/>
        <v>0.05600130038002753</v>
      </c>
      <c r="R24" s="124">
        <f t="shared" si="11"/>
        <v>0</v>
      </c>
      <c r="S24" s="26"/>
      <c r="T24" s="280"/>
      <c r="U24" s="280"/>
      <c r="V24" s="280"/>
      <c r="W24" s="237"/>
      <c r="X24" s="237"/>
      <c r="Y24" s="125"/>
      <c r="Z24" s="1"/>
    </row>
    <row r="25" spans="1:26" ht="15" customHeight="1">
      <c r="A25" s="94"/>
      <c r="B25" s="95"/>
      <c r="C25" s="95"/>
      <c r="D25" s="85"/>
      <c r="E25" s="85"/>
      <c r="F25" s="85"/>
      <c r="G25" s="120"/>
      <c r="H25" s="120"/>
      <c r="I25" s="120"/>
      <c r="J25" s="120"/>
      <c r="K25" s="120"/>
      <c r="L25" s="120"/>
      <c r="M25" s="120"/>
      <c r="N25" s="120"/>
      <c r="O25" s="120"/>
      <c r="P25" s="120"/>
      <c r="Q25" s="120"/>
      <c r="R25" s="120"/>
      <c r="S25" s="95"/>
      <c r="T25" s="127"/>
      <c r="U25" s="127"/>
      <c r="V25" s="127"/>
      <c r="W25" s="238"/>
      <c r="X25" s="238"/>
      <c r="Y25" s="128"/>
      <c r="Z25" s="1"/>
    </row>
    <row r="26" spans="1:26" ht="15" customHeight="1">
      <c r="A26" s="83"/>
      <c r="B26" s="84"/>
      <c r="C26" s="84"/>
      <c r="D26" s="85"/>
      <c r="E26" s="85"/>
      <c r="F26" s="129" t="s">
        <v>134</v>
      </c>
      <c r="G26" s="130"/>
      <c r="H26" s="130"/>
      <c r="I26" s="130"/>
      <c r="J26" s="130"/>
      <c r="K26" s="130"/>
      <c r="L26" s="130"/>
      <c r="M26" s="120"/>
      <c r="N26" s="120"/>
      <c r="O26" s="120"/>
      <c r="P26" s="120"/>
      <c r="Q26" s="120"/>
      <c r="R26" s="120"/>
      <c r="S26" s="131" t="s">
        <v>135</v>
      </c>
      <c r="T26" s="115">
        <f aca="true" t="shared" si="12" ref="T26:Y26">SUM(T15:T19)+T23</f>
        <v>94.40750241600001</v>
      </c>
      <c r="U26" s="115">
        <f t="shared" si="12"/>
        <v>105.2428011978</v>
      </c>
      <c r="V26" s="115">
        <f t="shared" si="12"/>
        <v>193.63516346305255</v>
      </c>
      <c r="W26" s="115">
        <f t="shared" si="12"/>
        <v>144.2901822751388</v>
      </c>
      <c r="X26" s="138">
        <f t="shared" si="12"/>
        <v>174.19329120039504</v>
      </c>
      <c r="Y26" s="260">
        <f t="shared" si="12"/>
        <v>0</v>
      </c>
      <c r="Z26" s="1"/>
    </row>
    <row r="27" spans="1:26" ht="15" customHeight="1">
      <c r="A27" s="83"/>
      <c r="B27" s="84"/>
      <c r="C27" s="84"/>
      <c r="D27" s="85"/>
      <c r="E27" s="85"/>
      <c r="F27" s="85"/>
      <c r="G27" s="130"/>
      <c r="H27" s="130"/>
      <c r="I27" s="130"/>
      <c r="J27" s="130"/>
      <c r="K27" s="130"/>
      <c r="L27" s="130"/>
      <c r="M27" s="120"/>
      <c r="N27" s="120"/>
      <c r="O27" s="120"/>
      <c r="P27" s="120"/>
      <c r="Q27" s="120"/>
      <c r="R27" s="120"/>
      <c r="S27" s="112"/>
      <c r="T27" s="132"/>
      <c r="U27" s="132"/>
      <c r="V27" s="133"/>
      <c r="W27" s="132"/>
      <c r="X27" s="132"/>
      <c r="Y27" s="134"/>
      <c r="Z27" s="1"/>
    </row>
    <row r="28" spans="1:26" ht="15" customHeight="1">
      <c r="A28" s="83"/>
      <c r="B28" s="84"/>
      <c r="C28" s="84"/>
      <c r="D28" s="85"/>
      <c r="E28" s="85"/>
      <c r="F28" s="85" t="s">
        <v>78</v>
      </c>
      <c r="G28" s="85"/>
      <c r="H28" s="135" t="s">
        <v>136</v>
      </c>
      <c r="I28" s="135"/>
      <c r="J28" s="135"/>
      <c r="K28" s="135"/>
      <c r="L28" s="135"/>
      <c r="M28" s="136">
        <v>0.493</v>
      </c>
      <c r="N28" s="136">
        <v>0.493</v>
      </c>
      <c r="O28" s="136">
        <v>0.493</v>
      </c>
      <c r="P28" s="136">
        <v>0.493</v>
      </c>
      <c r="Q28" s="136">
        <v>0.4967</v>
      </c>
      <c r="R28" s="136">
        <v>0.5004</v>
      </c>
      <c r="S28" s="135" t="s">
        <v>137</v>
      </c>
      <c r="T28" s="137">
        <f aca="true" t="shared" si="13" ref="T28:Y28">T26*M28</f>
        <v>46.542898691088006</v>
      </c>
      <c r="U28" s="138">
        <f t="shared" si="13"/>
        <v>51.884700990515405</v>
      </c>
      <c r="V28" s="138">
        <f t="shared" si="13"/>
        <v>95.4621355872849</v>
      </c>
      <c r="W28" s="115">
        <f t="shared" si="13"/>
        <v>71.13505986164343</v>
      </c>
      <c r="X28" s="138">
        <f t="shared" si="13"/>
        <v>86.52180773923621</v>
      </c>
      <c r="Y28" s="260">
        <f t="shared" si="13"/>
        <v>0</v>
      </c>
      <c r="Z28" s="1"/>
    </row>
    <row r="29" spans="1:26" ht="15" customHeight="1">
      <c r="A29" s="94"/>
      <c r="B29" s="95"/>
      <c r="C29" s="95"/>
      <c r="D29" s="85"/>
      <c r="E29" s="85"/>
      <c r="F29" s="85"/>
      <c r="G29" s="139"/>
      <c r="H29" s="139"/>
      <c r="I29" s="139"/>
      <c r="J29" s="139"/>
      <c r="K29" s="139"/>
      <c r="L29" s="139"/>
      <c r="M29" s="120"/>
      <c r="N29" s="120"/>
      <c r="O29" s="120"/>
      <c r="P29" s="120"/>
      <c r="Q29" s="120"/>
      <c r="R29" s="120"/>
      <c r="S29" s="95"/>
      <c r="T29" s="140"/>
      <c r="U29" s="140"/>
      <c r="V29" s="127"/>
      <c r="W29" s="140"/>
      <c r="X29" s="140"/>
      <c r="Y29" s="141"/>
      <c r="Z29" s="1"/>
    </row>
    <row r="30" spans="1:26" ht="15" customHeight="1">
      <c r="A30" s="94"/>
      <c r="B30" s="95"/>
      <c r="C30" s="95"/>
      <c r="D30" s="85"/>
      <c r="E30" s="85"/>
      <c r="F30" s="129" t="s">
        <v>138</v>
      </c>
      <c r="G30" s="85"/>
      <c r="H30" s="129"/>
      <c r="I30" s="129"/>
      <c r="J30" s="129"/>
      <c r="K30" s="129"/>
      <c r="L30" s="129"/>
      <c r="M30" s="120"/>
      <c r="N30" s="126"/>
      <c r="O30" s="126"/>
      <c r="P30" s="126"/>
      <c r="Q30" s="126"/>
      <c r="R30" s="126"/>
      <c r="S30" s="131" t="s">
        <v>139</v>
      </c>
      <c r="T30" s="142">
        <f aca="true" t="shared" si="14" ref="T30:Y30">T28+T26</f>
        <v>140.95040110708803</v>
      </c>
      <c r="U30" s="138">
        <f t="shared" si="14"/>
        <v>157.12750218831542</v>
      </c>
      <c r="V30" s="138">
        <f t="shared" si="14"/>
        <v>289.0972990503375</v>
      </c>
      <c r="W30" s="115">
        <f t="shared" si="14"/>
        <v>215.42524213678223</v>
      </c>
      <c r="X30" s="138">
        <f t="shared" si="14"/>
        <v>260.7150989396313</v>
      </c>
      <c r="Y30" s="260">
        <f t="shared" si="14"/>
        <v>0</v>
      </c>
      <c r="Z30" s="1"/>
    </row>
    <row r="31" spans="1:26" ht="15" customHeight="1">
      <c r="A31" s="143"/>
      <c r="B31" s="144"/>
      <c r="C31" s="144"/>
      <c r="D31" s="144"/>
      <c r="E31" s="144"/>
      <c r="F31" s="144"/>
      <c r="G31" s="144"/>
      <c r="H31" s="145"/>
      <c r="I31" s="145"/>
      <c r="J31" s="145"/>
      <c r="K31" s="145"/>
      <c r="L31" s="145"/>
      <c r="M31" s="146"/>
      <c r="N31" s="147"/>
      <c r="O31" s="147"/>
      <c r="P31" s="147"/>
      <c r="Q31" s="147"/>
      <c r="R31" s="147"/>
      <c r="S31" s="148"/>
      <c r="T31" s="132"/>
      <c r="U31" s="132"/>
      <c r="V31" s="133"/>
      <c r="W31" s="132"/>
      <c r="X31" s="132"/>
      <c r="Y31" s="134"/>
      <c r="Z31" s="1"/>
    </row>
    <row r="32" spans="1:26" ht="15" customHeight="1" thickBot="1">
      <c r="A32" s="83" t="s">
        <v>140</v>
      </c>
      <c r="B32" s="84"/>
      <c r="C32" s="84"/>
      <c r="D32" s="85" t="s">
        <v>141</v>
      </c>
      <c r="E32" s="149"/>
      <c r="F32" s="149" t="s">
        <v>142</v>
      </c>
      <c r="G32" s="120"/>
      <c r="H32" s="120"/>
      <c r="I32" s="120"/>
      <c r="J32" s="120"/>
      <c r="K32" s="150" t="s">
        <v>18</v>
      </c>
      <c r="L32" s="150" t="s">
        <v>20</v>
      </c>
      <c r="M32" s="150" t="s">
        <v>19</v>
      </c>
      <c r="N32" s="120"/>
      <c r="O32" s="120"/>
      <c r="P32" s="120"/>
      <c r="Q32" s="120"/>
      <c r="R32" s="120"/>
      <c r="S32" s="151"/>
      <c r="T32" s="153"/>
      <c r="U32" s="153"/>
      <c r="V32" s="153"/>
      <c r="W32" s="153"/>
      <c r="X32" s="153"/>
      <c r="Y32" s="154"/>
      <c r="Z32" s="1"/>
    </row>
    <row r="33" spans="1:26" ht="15" customHeight="1" thickTop="1">
      <c r="A33" s="94"/>
      <c r="B33" s="95"/>
      <c r="C33" s="95"/>
      <c r="D33" s="328" t="s">
        <v>15</v>
      </c>
      <c r="E33" s="323"/>
      <c r="F33" s="323"/>
      <c r="G33" s="324"/>
      <c r="H33" s="324"/>
      <c r="I33" s="324"/>
      <c r="J33" s="324"/>
      <c r="K33" s="325">
        <v>500</v>
      </c>
      <c r="L33" s="326">
        <v>3</v>
      </c>
      <c r="M33" s="327">
        <f>(K33*L33)</f>
        <v>1500</v>
      </c>
      <c r="N33" s="130"/>
      <c r="O33" s="130"/>
      <c r="P33" s="130"/>
      <c r="Q33" s="130"/>
      <c r="R33" s="130"/>
      <c r="S33" s="130"/>
      <c r="T33" s="157"/>
      <c r="U33" s="158"/>
      <c r="V33" s="158"/>
      <c r="W33" s="187"/>
      <c r="X33" s="188"/>
      <c r="Y33" s="247"/>
      <c r="Z33" s="1"/>
    </row>
    <row r="34" spans="1:26" ht="15" customHeight="1">
      <c r="A34" s="159"/>
      <c r="B34" s="160"/>
      <c r="C34" s="160"/>
      <c r="D34" s="328" t="s">
        <v>25</v>
      </c>
      <c r="E34" s="105"/>
      <c r="F34" s="105"/>
      <c r="G34" s="99"/>
      <c r="H34" s="99"/>
      <c r="I34" s="99"/>
      <c r="J34" s="99"/>
      <c r="K34" s="318">
        <v>1000</v>
      </c>
      <c r="L34" s="99">
        <v>2</v>
      </c>
      <c r="M34" s="253">
        <f>(K34*L34)</f>
        <v>2000</v>
      </c>
      <c r="N34" s="120"/>
      <c r="O34" s="120"/>
      <c r="P34" s="120"/>
      <c r="Q34" s="120"/>
      <c r="R34" s="120"/>
      <c r="S34" s="120"/>
      <c r="T34" s="161"/>
      <c r="U34" s="162"/>
      <c r="V34" s="162"/>
      <c r="W34" s="161"/>
      <c r="X34" s="162"/>
      <c r="Y34" s="248"/>
      <c r="Z34" s="1"/>
    </row>
    <row r="35" spans="1:26" ht="15" customHeight="1">
      <c r="A35" s="159"/>
      <c r="B35" s="160"/>
      <c r="C35" s="160"/>
      <c r="D35" s="328" t="s">
        <v>31</v>
      </c>
      <c r="E35" s="105"/>
      <c r="F35" s="105"/>
      <c r="G35" s="99"/>
      <c r="H35" s="99"/>
      <c r="I35" s="99"/>
      <c r="J35" s="99"/>
      <c r="K35" s="318">
        <v>2400</v>
      </c>
      <c r="L35" s="99">
        <v>1</v>
      </c>
      <c r="M35" s="253">
        <f>(K35*L35)</f>
        <v>2400</v>
      </c>
      <c r="N35" s="120"/>
      <c r="O35" s="120"/>
      <c r="P35" s="120"/>
      <c r="Q35" s="120"/>
      <c r="R35" s="120"/>
      <c r="S35" s="120"/>
      <c r="T35" s="161"/>
      <c r="U35" s="162"/>
      <c r="V35" s="162"/>
      <c r="W35" s="161"/>
      <c r="X35" s="162"/>
      <c r="Y35" s="248"/>
      <c r="Z35" s="1"/>
    </row>
    <row r="36" spans="1:26" ht="15" customHeight="1" thickBot="1">
      <c r="A36" s="159"/>
      <c r="B36" s="160"/>
      <c r="C36" s="160"/>
      <c r="D36" s="329" t="s">
        <v>30</v>
      </c>
      <c r="E36" s="334"/>
      <c r="F36" s="334"/>
      <c r="G36" s="331"/>
      <c r="H36" s="331"/>
      <c r="I36" s="331"/>
      <c r="J36" s="331"/>
      <c r="K36" s="333">
        <v>2400</v>
      </c>
      <c r="L36" s="331">
        <v>1</v>
      </c>
      <c r="M36" s="332">
        <f>(K36*L36)</f>
        <v>2400</v>
      </c>
      <c r="N36" s="120"/>
      <c r="O36" s="120"/>
      <c r="P36" s="120"/>
      <c r="Q36" s="120"/>
      <c r="R36" s="120"/>
      <c r="S36" s="120"/>
      <c r="T36" s="161"/>
      <c r="U36" s="162"/>
      <c r="V36" s="162"/>
      <c r="W36" s="161"/>
      <c r="X36" s="162"/>
      <c r="Y36" s="248"/>
      <c r="Z36" s="1"/>
    </row>
    <row r="37" spans="1:26" ht="15" customHeight="1" thickTop="1">
      <c r="A37" s="159"/>
      <c r="B37" s="160"/>
      <c r="C37" s="160"/>
      <c r="D37" s="335" t="s">
        <v>21</v>
      </c>
      <c r="E37" s="336"/>
      <c r="F37" s="336"/>
      <c r="G37" s="337"/>
      <c r="H37" s="337"/>
      <c r="I37" s="337"/>
      <c r="J37" s="337"/>
      <c r="K37" s="339">
        <v>500</v>
      </c>
      <c r="L37" s="338">
        <v>3</v>
      </c>
      <c r="M37" s="340">
        <f>(K37*L37)</f>
        <v>1500</v>
      </c>
      <c r="N37" s="120"/>
      <c r="O37" s="120"/>
      <c r="P37" s="120"/>
      <c r="Q37" s="120"/>
      <c r="R37" s="120"/>
      <c r="S37" s="120"/>
      <c r="T37" s="161"/>
      <c r="U37" s="162"/>
      <c r="V37" s="162"/>
      <c r="W37" s="161"/>
      <c r="X37" s="162"/>
      <c r="Y37" s="248"/>
      <c r="Z37" s="1"/>
    </row>
    <row r="38" spans="1:26" ht="15" customHeight="1">
      <c r="A38" s="159"/>
      <c r="B38" s="160"/>
      <c r="C38" s="160"/>
      <c r="D38" s="343" t="s">
        <v>32</v>
      </c>
      <c r="E38" s="319"/>
      <c r="F38" s="319"/>
      <c r="G38" s="319"/>
      <c r="H38" s="319"/>
      <c r="I38" s="313"/>
      <c r="J38" s="313"/>
      <c r="K38" s="318">
        <v>1000</v>
      </c>
      <c r="L38" s="99">
        <v>2</v>
      </c>
      <c r="M38" s="253">
        <v>2000</v>
      </c>
      <c r="N38" s="120"/>
      <c r="O38" s="120"/>
      <c r="P38" s="120"/>
      <c r="Q38" s="120"/>
      <c r="R38" s="120"/>
      <c r="S38" s="120"/>
      <c r="T38" s="161"/>
      <c r="U38" s="162"/>
      <c r="V38" s="162"/>
      <c r="W38" s="161"/>
      <c r="X38" s="162"/>
      <c r="Y38" s="248"/>
      <c r="Z38" s="1"/>
    </row>
    <row r="39" spans="1:26" ht="15" customHeight="1">
      <c r="A39" s="94"/>
      <c r="B39" s="95"/>
      <c r="C39" s="95"/>
      <c r="D39" s="342" t="s">
        <v>22</v>
      </c>
      <c r="E39" s="320"/>
      <c r="F39" s="320"/>
      <c r="G39" s="321"/>
      <c r="H39" s="321"/>
      <c r="I39" s="321"/>
      <c r="J39" s="321"/>
      <c r="K39" s="322">
        <v>1000</v>
      </c>
      <c r="L39" s="321">
        <v>2</v>
      </c>
      <c r="M39" s="341">
        <f>(K39*L39)</f>
        <v>2000</v>
      </c>
      <c r="N39" s="130"/>
      <c r="O39" s="130"/>
      <c r="P39" s="130"/>
      <c r="Q39" s="130"/>
      <c r="R39" s="130"/>
      <c r="S39" s="130"/>
      <c r="T39" s="161"/>
      <c r="U39" s="162"/>
      <c r="V39" s="162"/>
      <c r="W39" s="161"/>
      <c r="X39" s="162"/>
      <c r="Y39" s="248"/>
      <c r="Z39" s="1"/>
    </row>
    <row r="40" spans="1:26" ht="15" customHeight="1">
      <c r="A40" s="94"/>
      <c r="B40" s="85"/>
      <c r="C40" s="85"/>
      <c r="D40" s="328" t="s">
        <v>31</v>
      </c>
      <c r="E40" s="105"/>
      <c r="F40" s="105"/>
      <c r="G40" s="99"/>
      <c r="H40" s="99"/>
      <c r="I40" s="99"/>
      <c r="J40" s="99"/>
      <c r="K40" s="318">
        <v>2400</v>
      </c>
      <c r="L40" s="99">
        <v>1</v>
      </c>
      <c r="M40" s="253">
        <f>(K40*L40)</f>
        <v>2400</v>
      </c>
      <c r="N40" s="120"/>
      <c r="O40" s="120"/>
      <c r="P40" s="120"/>
      <c r="Q40" s="120"/>
      <c r="R40" s="120"/>
      <c r="S40" s="120"/>
      <c r="T40" s="312"/>
      <c r="U40" s="236"/>
      <c r="V40" s="236"/>
      <c r="W40" s="214"/>
      <c r="X40" s="215"/>
      <c r="Y40" s="257"/>
      <c r="Z40" s="1"/>
    </row>
    <row r="41" spans="1:26" ht="15" customHeight="1" thickBot="1">
      <c r="A41" s="94"/>
      <c r="B41" s="85"/>
      <c r="C41" s="85"/>
      <c r="D41" s="329" t="s">
        <v>30</v>
      </c>
      <c r="E41" s="334"/>
      <c r="F41" s="334"/>
      <c r="G41" s="331"/>
      <c r="H41" s="331"/>
      <c r="I41" s="331"/>
      <c r="J41" s="331"/>
      <c r="K41" s="333">
        <v>2400</v>
      </c>
      <c r="L41" s="331">
        <v>1</v>
      </c>
      <c r="M41" s="332">
        <f>(K41*L41)</f>
        <v>2400</v>
      </c>
      <c r="N41" s="314"/>
      <c r="O41" s="314"/>
      <c r="P41" s="314"/>
      <c r="Q41" s="314"/>
      <c r="R41" s="314"/>
      <c r="S41" s="314"/>
      <c r="T41" s="315"/>
      <c r="U41" s="316"/>
      <c r="V41" s="316"/>
      <c r="W41" s="317"/>
      <c r="X41" s="235"/>
      <c r="Y41" s="259"/>
      <c r="Z41" s="1"/>
    </row>
    <row r="42" spans="1:26" ht="15" customHeight="1" thickTop="1">
      <c r="A42" s="94"/>
      <c r="B42" s="85"/>
      <c r="C42" s="85"/>
      <c r="D42" s="335" t="s">
        <v>23</v>
      </c>
      <c r="E42" s="336"/>
      <c r="F42" s="336"/>
      <c r="G42" s="337"/>
      <c r="H42" s="337"/>
      <c r="I42" s="337"/>
      <c r="J42" s="337"/>
      <c r="K42" s="339">
        <v>500</v>
      </c>
      <c r="L42" s="338">
        <v>3</v>
      </c>
      <c r="M42" s="340">
        <f>(K42*L42)</f>
        <v>1500</v>
      </c>
      <c r="N42" s="120"/>
      <c r="O42" s="120"/>
      <c r="P42" s="120"/>
      <c r="Q42" s="120"/>
      <c r="R42" s="120"/>
      <c r="S42" s="120"/>
      <c r="T42" s="208"/>
      <c r="U42" s="209"/>
      <c r="V42" s="209"/>
      <c r="W42" s="208"/>
      <c r="X42" s="209"/>
      <c r="Y42" s="256"/>
      <c r="Z42" s="1"/>
    </row>
    <row r="43" spans="1:26" ht="15" customHeight="1">
      <c r="A43" s="94"/>
      <c r="B43" s="85"/>
      <c r="C43" s="85"/>
      <c r="D43" s="343" t="s">
        <v>33</v>
      </c>
      <c r="E43" s="319"/>
      <c r="F43" s="319"/>
      <c r="G43" s="319"/>
      <c r="H43" s="319"/>
      <c r="I43" s="313"/>
      <c r="J43" s="313"/>
      <c r="K43" s="318">
        <v>1000</v>
      </c>
      <c r="L43" s="99">
        <v>2</v>
      </c>
      <c r="M43" s="253">
        <v>2000</v>
      </c>
      <c r="N43" s="120"/>
      <c r="O43" s="120"/>
      <c r="P43" s="120"/>
      <c r="Q43" s="120"/>
      <c r="R43" s="120"/>
      <c r="S43" s="120"/>
      <c r="T43" s="208"/>
      <c r="U43" s="209"/>
      <c r="V43" s="209"/>
      <c r="W43" s="208"/>
      <c r="X43" s="209"/>
      <c r="Y43" s="256"/>
      <c r="Z43" s="1"/>
    </row>
    <row r="44" spans="1:26" ht="15" customHeight="1">
      <c r="A44" s="94"/>
      <c r="B44" s="85"/>
      <c r="C44" s="85"/>
      <c r="D44" s="342" t="s">
        <v>24</v>
      </c>
      <c r="E44" s="320"/>
      <c r="F44" s="320"/>
      <c r="G44" s="321"/>
      <c r="H44" s="321"/>
      <c r="I44" s="321"/>
      <c r="J44" s="321"/>
      <c r="K44" s="322">
        <v>1000</v>
      </c>
      <c r="L44" s="321">
        <v>2</v>
      </c>
      <c r="M44" s="341">
        <f>(K44*L44)</f>
        <v>2000</v>
      </c>
      <c r="N44" s="314"/>
      <c r="O44" s="314"/>
      <c r="P44" s="314"/>
      <c r="Q44" s="314"/>
      <c r="R44" s="314"/>
      <c r="S44" s="314"/>
      <c r="T44" s="208"/>
      <c r="U44" s="209"/>
      <c r="V44" s="209"/>
      <c r="W44" s="208"/>
      <c r="X44" s="209"/>
      <c r="Y44" s="256"/>
      <c r="Z44" s="1"/>
    </row>
    <row r="45" spans="1:26" ht="15" customHeight="1">
      <c r="A45" s="94"/>
      <c r="B45" s="85"/>
      <c r="C45" s="85"/>
      <c r="D45" s="328" t="s">
        <v>31</v>
      </c>
      <c r="E45" s="105"/>
      <c r="F45" s="105"/>
      <c r="G45" s="99"/>
      <c r="H45" s="99"/>
      <c r="I45" s="99"/>
      <c r="J45" s="99"/>
      <c r="K45" s="318">
        <v>2400</v>
      </c>
      <c r="L45" s="99">
        <v>1</v>
      </c>
      <c r="M45" s="253">
        <f>(K45*L45)</f>
        <v>2400</v>
      </c>
      <c r="N45" s="120"/>
      <c r="O45" s="120"/>
      <c r="P45" s="120"/>
      <c r="Q45" s="120"/>
      <c r="R45" s="120"/>
      <c r="S45" s="120"/>
      <c r="T45" s="312"/>
      <c r="U45" s="236"/>
      <c r="V45" s="236"/>
      <c r="W45" s="214"/>
      <c r="X45" s="215"/>
      <c r="Y45" s="257"/>
      <c r="Z45" s="1"/>
    </row>
    <row r="46" spans="1:26" ht="15" customHeight="1" thickBot="1">
      <c r="A46" s="94"/>
      <c r="B46" s="85"/>
      <c r="C46" s="85"/>
      <c r="D46" s="329" t="s">
        <v>30</v>
      </c>
      <c r="E46" s="334"/>
      <c r="F46" s="334"/>
      <c r="G46" s="331"/>
      <c r="H46" s="331"/>
      <c r="I46" s="331"/>
      <c r="J46" s="331"/>
      <c r="K46" s="333">
        <v>2400</v>
      </c>
      <c r="L46" s="331">
        <v>1</v>
      </c>
      <c r="M46" s="332">
        <f>(K46*L46)</f>
        <v>2400</v>
      </c>
      <c r="N46" s="120"/>
      <c r="O46" s="120"/>
      <c r="P46" s="120"/>
      <c r="Q46" s="120"/>
      <c r="R46" s="120"/>
      <c r="S46" s="120"/>
      <c r="T46" s="312"/>
      <c r="U46" s="236"/>
      <c r="V46" s="236"/>
      <c r="W46" s="214"/>
      <c r="X46" s="215"/>
      <c r="Y46" s="257"/>
      <c r="Z46" s="1"/>
    </row>
    <row r="47" spans="1:26" ht="15" customHeight="1" thickTop="1">
      <c r="A47" s="94"/>
      <c r="B47" s="85"/>
      <c r="C47" s="85"/>
      <c r="D47" s="335" t="s">
        <v>26</v>
      </c>
      <c r="E47" s="336"/>
      <c r="F47" s="336"/>
      <c r="G47" s="337"/>
      <c r="H47" s="337"/>
      <c r="I47" s="337"/>
      <c r="J47" s="337"/>
      <c r="K47" s="339">
        <v>500</v>
      </c>
      <c r="L47" s="338">
        <v>3</v>
      </c>
      <c r="M47" s="340">
        <f>(K47*L47)</f>
        <v>1500</v>
      </c>
      <c r="N47" s="120"/>
      <c r="O47" s="120"/>
      <c r="P47" s="120"/>
      <c r="Q47" s="120"/>
      <c r="R47" s="120"/>
      <c r="S47" s="120"/>
      <c r="T47" s="312"/>
      <c r="U47" s="236"/>
      <c r="V47" s="236"/>
      <c r="W47" s="214"/>
      <c r="X47" s="215"/>
      <c r="Y47" s="257"/>
      <c r="Z47" s="1"/>
    </row>
    <row r="48" spans="1:26" ht="15" customHeight="1">
      <c r="A48" s="94"/>
      <c r="B48" s="85"/>
      <c r="C48" s="85"/>
      <c r="D48" s="343" t="s">
        <v>34</v>
      </c>
      <c r="E48" s="319"/>
      <c r="F48" s="319"/>
      <c r="G48" s="319"/>
      <c r="H48" s="319"/>
      <c r="I48" s="313"/>
      <c r="J48" s="313"/>
      <c r="K48" s="318">
        <v>1000</v>
      </c>
      <c r="L48" s="99">
        <v>2</v>
      </c>
      <c r="M48" s="253">
        <v>2000</v>
      </c>
      <c r="N48" s="120"/>
      <c r="O48" s="120"/>
      <c r="P48" s="120"/>
      <c r="Q48" s="120"/>
      <c r="R48" s="120"/>
      <c r="S48" s="120"/>
      <c r="T48" s="312"/>
      <c r="U48" s="236"/>
      <c r="V48" s="236"/>
      <c r="W48" s="214"/>
      <c r="X48" s="215"/>
      <c r="Y48" s="257"/>
      <c r="Z48" s="1"/>
    </row>
    <row r="49" spans="1:26" ht="15" customHeight="1">
      <c r="A49" s="94"/>
      <c r="B49" s="85"/>
      <c r="C49" s="85"/>
      <c r="D49" s="342" t="s">
        <v>27</v>
      </c>
      <c r="E49" s="320"/>
      <c r="F49" s="320"/>
      <c r="G49" s="321"/>
      <c r="H49" s="321"/>
      <c r="I49" s="321"/>
      <c r="J49" s="321"/>
      <c r="K49" s="322">
        <v>1000</v>
      </c>
      <c r="L49" s="321">
        <v>2</v>
      </c>
      <c r="M49" s="341">
        <f>(K49*L49)</f>
        <v>2000</v>
      </c>
      <c r="N49" s="120"/>
      <c r="O49" s="120"/>
      <c r="P49" s="120"/>
      <c r="Q49" s="120"/>
      <c r="R49" s="120"/>
      <c r="S49" s="120"/>
      <c r="T49" s="312"/>
      <c r="U49" s="236"/>
      <c r="V49" s="236"/>
      <c r="W49" s="214"/>
      <c r="X49" s="215"/>
      <c r="Y49" s="257"/>
      <c r="Z49" s="1"/>
    </row>
    <row r="50" spans="1:26" ht="15" customHeight="1">
      <c r="A50" s="94"/>
      <c r="B50" s="85"/>
      <c r="C50" s="85"/>
      <c r="D50" s="328" t="s">
        <v>31</v>
      </c>
      <c r="E50" s="105"/>
      <c r="F50" s="105"/>
      <c r="G50" s="99"/>
      <c r="H50" s="99"/>
      <c r="I50" s="99"/>
      <c r="J50" s="99"/>
      <c r="K50" s="318">
        <v>2400</v>
      </c>
      <c r="L50" s="99">
        <v>1</v>
      </c>
      <c r="M50" s="253">
        <f>(K50*L50)</f>
        <v>2400</v>
      </c>
      <c r="N50" s="120"/>
      <c r="O50" s="120"/>
      <c r="P50" s="120"/>
      <c r="Q50" s="120"/>
      <c r="R50" s="120"/>
      <c r="S50" s="120"/>
      <c r="T50" s="312"/>
      <c r="U50" s="236"/>
      <c r="V50" s="236"/>
      <c r="W50" s="214"/>
      <c r="X50" s="215"/>
      <c r="Y50" s="257"/>
      <c r="Z50" s="1"/>
    </row>
    <row r="51" spans="1:26" ht="15" customHeight="1" thickBot="1">
      <c r="A51" s="94"/>
      <c r="B51" s="85"/>
      <c r="C51" s="85"/>
      <c r="D51" s="329" t="s">
        <v>30</v>
      </c>
      <c r="E51" s="334"/>
      <c r="F51" s="334"/>
      <c r="G51" s="331"/>
      <c r="H51" s="331"/>
      <c r="I51" s="331"/>
      <c r="J51" s="331"/>
      <c r="K51" s="330">
        <v>2400</v>
      </c>
      <c r="L51" s="331">
        <v>1</v>
      </c>
      <c r="M51" s="332">
        <f>(K51*L51)</f>
        <v>2400</v>
      </c>
      <c r="N51" s="120"/>
      <c r="O51" s="120"/>
      <c r="P51" s="120"/>
      <c r="Q51" s="120"/>
      <c r="R51" s="120"/>
      <c r="S51" s="120"/>
      <c r="T51" s="312"/>
      <c r="U51" s="236"/>
      <c r="V51" s="236"/>
      <c r="W51" s="214"/>
      <c r="X51" s="215"/>
      <c r="Y51" s="257"/>
      <c r="Z51" s="1"/>
    </row>
    <row r="52" spans="1:26" ht="15" customHeight="1" thickTop="1">
      <c r="A52" s="94"/>
      <c r="B52" s="85"/>
      <c r="C52" s="85"/>
      <c r="D52" s="335" t="s">
        <v>29</v>
      </c>
      <c r="E52" s="336"/>
      <c r="F52" s="336"/>
      <c r="G52" s="337"/>
      <c r="H52" s="337"/>
      <c r="I52" s="337"/>
      <c r="J52" s="337"/>
      <c r="K52" s="339">
        <v>500</v>
      </c>
      <c r="L52" s="338">
        <v>3</v>
      </c>
      <c r="M52" s="340">
        <f>(K52*L52)</f>
        <v>1500</v>
      </c>
      <c r="N52" s="120"/>
      <c r="O52" s="120"/>
      <c r="P52" s="120"/>
      <c r="Q52" s="120"/>
      <c r="R52" s="120"/>
      <c r="S52" s="120"/>
      <c r="T52" s="312"/>
      <c r="U52" s="236"/>
      <c r="V52" s="236"/>
      <c r="W52" s="214"/>
      <c r="X52" s="215"/>
      <c r="Y52" s="257"/>
      <c r="Z52" s="1"/>
    </row>
    <row r="53" spans="1:26" ht="15" customHeight="1">
      <c r="A53" s="94"/>
      <c r="B53" s="85"/>
      <c r="C53" s="85"/>
      <c r="D53" s="343" t="s">
        <v>35</v>
      </c>
      <c r="E53" s="319"/>
      <c r="F53" s="319"/>
      <c r="G53" s="319"/>
      <c r="H53" s="319"/>
      <c r="I53" s="313"/>
      <c r="J53" s="313"/>
      <c r="K53" s="318">
        <v>1000</v>
      </c>
      <c r="L53" s="99">
        <v>2</v>
      </c>
      <c r="M53" s="253">
        <v>2000</v>
      </c>
      <c r="N53" s="120"/>
      <c r="O53" s="120"/>
      <c r="P53" s="120"/>
      <c r="Q53" s="120"/>
      <c r="R53" s="120"/>
      <c r="S53" s="120"/>
      <c r="T53" s="312"/>
      <c r="U53" s="236"/>
      <c r="V53" s="236"/>
      <c r="W53" s="214"/>
      <c r="X53" s="215"/>
      <c r="Y53" s="257"/>
      <c r="Z53" s="1"/>
    </row>
    <row r="54" spans="1:26" ht="15" customHeight="1">
      <c r="A54" s="94"/>
      <c r="B54" s="85"/>
      <c r="C54" s="85"/>
      <c r="D54" s="342" t="s">
        <v>28</v>
      </c>
      <c r="E54" s="320"/>
      <c r="F54" s="320"/>
      <c r="G54" s="321"/>
      <c r="H54" s="321"/>
      <c r="I54" s="321"/>
      <c r="J54" s="321"/>
      <c r="K54" s="322">
        <v>1000</v>
      </c>
      <c r="L54" s="321">
        <v>2</v>
      </c>
      <c r="M54" s="341">
        <f>(K54*L54)</f>
        <v>2000</v>
      </c>
      <c r="N54" s="120"/>
      <c r="O54" s="120"/>
      <c r="P54" s="120"/>
      <c r="Q54" s="120"/>
      <c r="R54" s="120"/>
      <c r="S54" s="120"/>
      <c r="T54" s="312"/>
      <c r="U54" s="236"/>
      <c r="V54" s="236"/>
      <c r="W54" s="214"/>
      <c r="X54" s="215"/>
      <c r="Y54" s="257"/>
      <c r="Z54" s="1"/>
    </row>
    <row r="55" spans="1:26" ht="15" customHeight="1">
      <c r="A55" s="94"/>
      <c r="B55" s="85"/>
      <c r="C55" s="85"/>
      <c r="D55" s="328" t="s">
        <v>31</v>
      </c>
      <c r="E55" s="105"/>
      <c r="F55" s="105"/>
      <c r="G55" s="99"/>
      <c r="H55" s="99"/>
      <c r="I55" s="99"/>
      <c r="J55" s="99"/>
      <c r="K55" s="318">
        <v>2400</v>
      </c>
      <c r="L55" s="99">
        <v>1</v>
      </c>
      <c r="M55" s="253">
        <f>(K55*L55)</f>
        <v>2400</v>
      </c>
      <c r="N55" s="120"/>
      <c r="O55" s="120"/>
      <c r="P55" s="120"/>
      <c r="Q55" s="120"/>
      <c r="R55" s="120"/>
      <c r="S55" s="120"/>
      <c r="T55" s="312"/>
      <c r="U55" s="236"/>
      <c r="V55" s="236"/>
      <c r="W55" s="214"/>
      <c r="X55" s="215"/>
      <c r="Y55" s="257"/>
      <c r="Z55" s="1"/>
    </row>
    <row r="56" spans="1:26" ht="15" customHeight="1" thickBot="1">
      <c r="A56" s="94"/>
      <c r="B56" s="95"/>
      <c r="C56" s="95">
        <v>10</v>
      </c>
      <c r="D56" s="329" t="s">
        <v>30</v>
      </c>
      <c r="E56" s="334"/>
      <c r="F56" s="334"/>
      <c r="G56" s="331"/>
      <c r="H56" s="331"/>
      <c r="I56" s="331"/>
      <c r="J56" s="331"/>
      <c r="K56" s="330">
        <v>2400</v>
      </c>
      <c r="L56" s="331">
        <v>1</v>
      </c>
      <c r="M56" s="332">
        <f>(K56*L56)</f>
        <v>2400</v>
      </c>
      <c r="N56" s="120"/>
      <c r="O56" s="120"/>
      <c r="P56" s="120"/>
      <c r="Q56" s="120"/>
      <c r="R56" s="120"/>
      <c r="S56" s="120"/>
      <c r="T56" s="163"/>
      <c r="U56" s="164"/>
      <c r="V56" s="164"/>
      <c r="W56" s="230"/>
      <c r="X56" s="174"/>
      <c r="Y56" s="249"/>
      <c r="Z56" s="1"/>
    </row>
    <row r="57" spans="1:26" ht="15" customHeight="1" thickTop="1">
      <c r="A57" s="165"/>
      <c r="B57" s="26"/>
      <c r="C57" s="26"/>
      <c r="D57" s="126"/>
      <c r="E57" s="120"/>
      <c r="F57" s="120"/>
      <c r="G57" s="120"/>
      <c r="H57" s="120"/>
      <c r="I57" s="120"/>
      <c r="J57" s="120"/>
      <c r="K57" s="120"/>
      <c r="L57" s="120"/>
      <c r="M57" s="120"/>
      <c r="N57" s="120"/>
      <c r="O57" s="120"/>
      <c r="P57" s="120"/>
      <c r="Q57" s="120"/>
      <c r="R57" s="120"/>
      <c r="S57" s="120"/>
      <c r="T57" s="152"/>
      <c r="U57" s="166"/>
      <c r="V57" s="166"/>
      <c r="W57" s="166"/>
      <c r="X57" s="166"/>
      <c r="Y57" s="167"/>
      <c r="Z57" s="1"/>
    </row>
    <row r="58" spans="1:26" ht="15" customHeight="1">
      <c r="A58" s="168"/>
      <c r="B58" s="146"/>
      <c r="C58" s="146"/>
      <c r="D58" s="146"/>
      <c r="E58" s="146"/>
      <c r="F58" s="146"/>
      <c r="G58" s="146"/>
      <c r="H58" s="146"/>
      <c r="I58" s="146"/>
      <c r="J58" s="146"/>
      <c r="K58" s="146"/>
      <c r="L58" s="146"/>
      <c r="M58" s="146"/>
      <c r="N58" s="144"/>
      <c r="O58" s="144"/>
      <c r="P58" s="144"/>
      <c r="Q58" s="144"/>
      <c r="R58" s="144"/>
      <c r="S58" s="169" t="s">
        <v>143</v>
      </c>
      <c r="T58" s="170">
        <f>SUM(M33:M36)</f>
        <v>8300</v>
      </c>
      <c r="U58" s="171">
        <f>SUM(M37:M41)</f>
        <v>10300</v>
      </c>
      <c r="V58" s="171">
        <f>SUM(M42:M46)</f>
        <v>10300</v>
      </c>
      <c r="W58" s="122">
        <f>SUM(M47:M51)</f>
        <v>10300</v>
      </c>
      <c r="X58" s="122">
        <f>SUM(M52:M56)</f>
        <v>10300</v>
      </c>
      <c r="Y58" s="246">
        <f>SUM(Y33:Y56)</f>
        <v>0</v>
      </c>
      <c r="Z58" s="1"/>
    </row>
    <row r="59" spans="1:26" ht="15" customHeight="1">
      <c r="A59" s="83" t="s">
        <v>144</v>
      </c>
      <c r="B59" s="84"/>
      <c r="C59" s="84"/>
      <c r="D59" s="129" t="s">
        <v>145</v>
      </c>
      <c r="E59" s="85"/>
      <c r="F59" s="85"/>
      <c r="G59" s="85"/>
      <c r="H59" s="85"/>
      <c r="I59" s="85"/>
      <c r="J59" s="85"/>
      <c r="K59" s="85"/>
      <c r="L59" s="85"/>
      <c r="M59" s="85"/>
      <c r="N59" s="85"/>
      <c r="O59" s="85"/>
      <c r="P59" s="85"/>
      <c r="Q59" s="85"/>
      <c r="R59" s="85"/>
      <c r="S59" s="85"/>
      <c r="T59" s="153"/>
      <c r="U59" s="153"/>
      <c r="V59" s="153"/>
      <c r="W59" s="153"/>
      <c r="X59" s="153"/>
      <c r="Y59" s="154"/>
      <c r="Z59" s="1"/>
    </row>
    <row r="60" spans="1:26" ht="15" customHeight="1">
      <c r="A60" s="94"/>
      <c r="B60" s="95"/>
      <c r="C60" s="95">
        <v>1</v>
      </c>
      <c r="D60" s="155"/>
      <c r="E60" s="156"/>
      <c r="F60" s="156"/>
      <c r="G60" s="156"/>
      <c r="H60" s="156"/>
      <c r="I60" s="156"/>
      <c r="J60" s="156"/>
      <c r="K60" s="156"/>
      <c r="L60" s="156"/>
      <c r="M60" s="172"/>
      <c r="N60" s="139"/>
      <c r="O60" s="139"/>
      <c r="P60" s="139"/>
      <c r="Q60" s="139"/>
      <c r="R60" s="139"/>
      <c r="S60" s="139"/>
      <c r="T60" s="157"/>
      <c r="U60" s="158"/>
      <c r="V60" s="158"/>
      <c r="W60" s="187"/>
      <c r="X60" s="188"/>
      <c r="Y60" s="247"/>
      <c r="Z60" s="1"/>
    </row>
    <row r="61" spans="1:26" ht="15" customHeight="1">
      <c r="A61" s="94"/>
      <c r="B61" s="95"/>
      <c r="C61" s="95">
        <v>2</v>
      </c>
      <c r="D61" s="155"/>
      <c r="E61" s="105"/>
      <c r="F61" s="105"/>
      <c r="G61" s="105"/>
      <c r="H61" s="105"/>
      <c r="I61" s="105"/>
      <c r="J61" s="105"/>
      <c r="K61" s="105"/>
      <c r="L61" s="105"/>
      <c r="M61" s="173"/>
      <c r="N61" s="85"/>
      <c r="O61" s="85"/>
      <c r="P61" s="85"/>
      <c r="Q61" s="85"/>
      <c r="R61" s="85"/>
      <c r="S61" s="85"/>
      <c r="T61" s="161"/>
      <c r="U61" s="162"/>
      <c r="V61" s="162"/>
      <c r="W61" s="161"/>
      <c r="X61" s="162"/>
      <c r="Y61" s="248"/>
      <c r="Z61" s="1"/>
    </row>
    <row r="62" spans="1:26" ht="15" customHeight="1">
      <c r="A62" s="94"/>
      <c r="B62" s="95"/>
      <c r="C62" s="95">
        <v>3</v>
      </c>
      <c r="D62" s="155"/>
      <c r="E62" s="156"/>
      <c r="F62" s="156"/>
      <c r="G62" s="156"/>
      <c r="H62" s="156"/>
      <c r="I62" s="156"/>
      <c r="J62" s="156"/>
      <c r="K62" s="156"/>
      <c r="L62" s="156"/>
      <c r="M62" s="172"/>
      <c r="N62" s="139"/>
      <c r="O62" s="139"/>
      <c r="P62" s="139"/>
      <c r="Q62" s="139"/>
      <c r="R62" s="139"/>
      <c r="S62" s="139"/>
      <c r="T62" s="161"/>
      <c r="U62" s="162"/>
      <c r="V62" s="162"/>
      <c r="W62" s="161"/>
      <c r="X62" s="162"/>
      <c r="Y62" s="248"/>
      <c r="Z62" s="1"/>
    </row>
    <row r="63" spans="1:26" ht="15" customHeight="1">
      <c r="A63" s="94"/>
      <c r="B63" s="95"/>
      <c r="C63" s="95">
        <v>4</v>
      </c>
      <c r="D63" s="155"/>
      <c r="E63" s="105"/>
      <c r="F63" s="105"/>
      <c r="G63" s="105"/>
      <c r="H63" s="105"/>
      <c r="I63" s="105"/>
      <c r="J63" s="105"/>
      <c r="K63" s="105"/>
      <c r="L63" s="105"/>
      <c r="M63" s="173"/>
      <c r="N63" s="85"/>
      <c r="O63" s="85"/>
      <c r="P63" s="85"/>
      <c r="Q63" s="85"/>
      <c r="R63" s="85"/>
      <c r="S63" s="85"/>
      <c r="T63" s="163"/>
      <c r="U63" s="164"/>
      <c r="V63" s="174"/>
      <c r="W63" s="230"/>
      <c r="X63" s="174"/>
      <c r="Y63" s="249"/>
      <c r="Z63" s="1"/>
    </row>
    <row r="64" spans="1:26" ht="15" customHeight="1">
      <c r="A64" s="94"/>
      <c r="B64" s="95"/>
      <c r="C64" s="95"/>
      <c r="D64" s="129"/>
      <c r="E64" s="139"/>
      <c r="F64" s="139"/>
      <c r="G64" s="139"/>
      <c r="H64" s="139"/>
      <c r="I64" s="139"/>
      <c r="J64" s="139"/>
      <c r="K64" s="139"/>
      <c r="L64" s="139"/>
      <c r="M64" s="139"/>
      <c r="N64" s="139"/>
      <c r="O64" s="139"/>
      <c r="P64" s="139"/>
      <c r="Q64" s="139"/>
      <c r="R64" s="139"/>
      <c r="S64" s="139"/>
      <c r="T64" s="152"/>
      <c r="U64" s="152"/>
      <c r="V64" s="175"/>
      <c r="W64" s="152"/>
      <c r="X64" s="152"/>
      <c r="Y64" s="176"/>
      <c r="Z64" s="1"/>
    </row>
    <row r="65" spans="1:26" ht="15" customHeight="1">
      <c r="A65" s="143"/>
      <c r="B65" s="144"/>
      <c r="C65" s="144"/>
      <c r="D65" s="145"/>
      <c r="E65" s="144"/>
      <c r="F65" s="144"/>
      <c r="G65" s="144"/>
      <c r="H65" s="144"/>
      <c r="I65" s="144"/>
      <c r="J65" s="144"/>
      <c r="K65" s="144"/>
      <c r="L65" s="144"/>
      <c r="M65" s="145"/>
      <c r="N65" s="144"/>
      <c r="O65" s="144"/>
      <c r="P65" s="144"/>
      <c r="Q65" s="144"/>
      <c r="R65" s="144"/>
      <c r="S65" s="169" t="s">
        <v>146</v>
      </c>
      <c r="T65" s="170">
        <f aca="true" t="shared" si="15" ref="T65:Y65">SUM(T60:T63)</f>
        <v>0</v>
      </c>
      <c r="U65" s="171">
        <f t="shared" si="15"/>
        <v>0</v>
      </c>
      <c r="V65" s="177">
        <f t="shared" si="15"/>
        <v>0</v>
      </c>
      <c r="W65" s="122">
        <f t="shared" si="15"/>
        <v>0</v>
      </c>
      <c r="X65" s="177">
        <f t="shared" si="15"/>
        <v>0</v>
      </c>
      <c r="Y65" s="246">
        <f t="shared" si="15"/>
        <v>0</v>
      </c>
      <c r="Z65" s="1"/>
    </row>
    <row r="66" spans="1:26" ht="15" customHeight="1">
      <c r="A66" s="83" t="s">
        <v>147</v>
      </c>
      <c r="B66" s="84"/>
      <c r="C66" s="84"/>
      <c r="D66" s="129" t="s">
        <v>148</v>
      </c>
      <c r="E66" s="85"/>
      <c r="F66" s="85"/>
      <c r="G66" s="85"/>
      <c r="H66" s="85"/>
      <c r="I66" s="85"/>
      <c r="J66" s="85"/>
      <c r="K66" s="85"/>
      <c r="L66" s="85"/>
      <c r="M66" s="85"/>
      <c r="N66" s="85"/>
      <c r="O66" s="85"/>
      <c r="P66" s="85"/>
      <c r="Q66" s="85"/>
      <c r="R66" s="85"/>
      <c r="S66" s="112"/>
      <c r="T66" s="179"/>
      <c r="U66" s="178"/>
      <c r="V66" s="178"/>
      <c r="W66" s="178"/>
      <c r="X66" s="178"/>
      <c r="Y66" s="180"/>
      <c r="Z66" s="1"/>
    </row>
    <row r="67" spans="1:26" ht="15" customHeight="1">
      <c r="A67" s="83"/>
      <c r="B67" s="84"/>
      <c r="C67" s="84"/>
      <c r="D67" s="85"/>
      <c r="E67" s="129"/>
      <c r="F67" s="85"/>
      <c r="G67" s="85"/>
      <c r="H67" s="85"/>
      <c r="I67" s="85"/>
      <c r="J67" s="85"/>
      <c r="K67" s="85"/>
      <c r="L67" s="85"/>
      <c r="M67" s="85"/>
      <c r="N67" s="85"/>
      <c r="O67" s="85"/>
      <c r="P67" s="85"/>
      <c r="Q67" s="85"/>
      <c r="R67" s="85"/>
      <c r="S67" s="112"/>
      <c r="T67" s="182"/>
      <c r="U67" s="181"/>
      <c r="V67" s="181"/>
      <c r="W67" s="181"/>
      <c r="X67" s="181"/>
      <c r="Y67" s="183"/>
      <c r="Z67" s="1"/>
    </row>
    <row r="68" spans="1:26" ht="15" customHeight="1">
      <c r="A68" s="94"/>
      <c r="B68" s="95" t="s">
        <v>200</v>
      </c>
      <c r="C68" s="95">
        <v>1</v>
      </c>
      <c r="D68" s="155"/>
      <c r="E68" s="156"/>
      <c r="F68" s="156"/>
      <c r="G68" s="156"/>
      <c r="H68" s="156"/>
      <c r="I68" s="156"/>
      <c r="J68" s="156"/>
      <c r="K68" s="156"/>
      <c r="L68" s="156"/>
      <c r="M68" s="172"/>
      <c r="N68" s="139"/>
      <c r="O68" s="139"/>
      <c r="P68" s="139"/>
      <c r="Q68" s="139"/>
      <c r="R68" s="139"/>
      <c r="S68" s="139"/>
      <c r="T68" s="157"/>
      <c r="U68" s="158"/>
      <c r="V68" s="158"/>
      <c r="W68" s="187"/>
      <c r="X68" s="188"/>
      <c r="Y68" s="247"/>
      <c r="Z68" s="1"/>
    </row>
    <row r="69" spans="1:26" ht="15" customHeight="1">
      <c r="A69" s="94"/>
      <c r="B69" s="95" t="s">
        <v>199</v>
      </c>
      <c r="C69" s="95">
        <v>2</v>
      </c>
      <c r="D69" s="155"/>
      <c r="E69" s="156"/>
      <c r="F69" s="156"/>
      <c r="G69" s="156"/>
      <c r="H69" s="156"/>
      <c r="I69" s="156"/>
      <c r="J69" s="156"/>
      <c r="K69" s="156"/>
      <c r="L69" s="156"/>
      <c r="M69" s="172"/>
      <c r="N69" s="139"/>
      <c r="O69" s="139"/>
      <c r="P69" s="139"/>
      <c r="Q69" s="139"/>
      <c r="R69" s="139"/>
      <c r="S69" s="139"/>
      <c r="T69" s="161"/>
      <c r="U69" s="162"/>
      <c r="V69" s="162"/>
      <c r="W69" s="161"/>
      <c r="X69" s="174"/>
      <c r="Y69" s="249"/>
      <c r="Z69" s="1"/>
    </row>
    <row r="70" spans="1:26" ht="15" customHeight="1">
      <c r="A70" s="94"/>
      <c r="B70" s="95"/>
      <c r="C70" s="95"/>
      <c r="D70" s="84"/>
      <c r="E70" s="184"/>
      <c r="F70" s="184"/>
      <c r="G70" s="184"/>
      <c r="H70" s="184"/>
      <c r="I70" s="184"/>
      <c r="J70" s="184"/>
      <c r="K70" s="184"/>
      <c r="L70" s="184"/>
      <c r="M70" s="184"/>
      <c r="N70" s="139"/>
      <c r="O70" s="139"/>
      <c r="P70" s="139"/>
      <c r="Q70" s="139"/>
      <c r="R70" s="139"/>
      <c r="S70" s="131" t="s">
        <v>207</v>
      </c>
      <c r="T70" s="122">
        <f aca="true" t="shared" si="16" ref="T70:Y70">SUM(T68:T69)</f>
        <v>0</v>
      </c>
      <c r="U70" s="177">
        <f t="shared" si="16"/>
        <v>0</v>
      </c>
      <c r="V70" s="177">
        <f t="shared" si="16"/>
        <v>0</v>
      </c>
      <c r="W70" s="122">
        <f t="shared" si="16"/>
        <v>0</v>
      </c>
      <c r="X70" s="177">
        <f t="shared" si="16"/>
        <v>0</v>
      </c>
      <c r="Y70" s="250">
        <f t="shared" si="16"/>
        <v>0</v>
      </c>
      <c r="Z70" s="1"/>
    </row>
    <row r="71" spans="1:26" ht="15" customHeight="1">
      <c r="A71" s="94"/>
      <c r="B71" s="95" t="s">
        <v>202</v>
      </c>
      <c r="C71" s="95">
        <v>3</v>
      </c>
      <c r="D71" s="155"/>
      <c r="E71" s="105"/>
      <c r="F71" s="105"/>
      <c r="G71" s="105"/>
      <c r="H71" s="105"/>
      <c r="I71" s="105"/>
      <c r="J71" s="105"/>
      <c r="K71" s="105"/>
      <c r="L71" s="105"/>
      <c r="M71" s="173"/>
      <c r="N71" s="85"/>
      <c r="O71" s="85"/>
      <c r="P71" s="85"/>
      <c r="Q71" s="85"/>
      <c r="R71" s="85"/>
      <c r="S71" s="85"/>
      <c r="T71" s="157"/>
      <c r="U71" s="158"/>
      <c r="V71" s="158"/>
      <c r="W71" s="157"/>
      <c r="X71" s="188"/>
      <c r="Y71" s="247"/>
      <c r="Z71" s="1"/>
    </row>
    <row r="72" spans="1:26" ht="15" customHeight="1">
      <c r="A72" s="94"/>
      <c r="B72" s="95"/>
      <c r="C72" s="95">
        <v>4</v>
      </c>
      <c r="D72" s="155"/>
      <c r="E72" s="156"/>
      <c r="F72" s="156"/>
      <c r="G72" s="156"/>
      <c r="H72" s="156"/>
      <c r="I72" s="156"/>
      <c r="J72" s="156"/>
      <c r="K72" s="156"/>
      <c r="L72" s="156"/>
      <c r="M72" s="172"/>
      <c r="N72" s="139"/>
      <c r="O72" s="139"/>
      <c r="P72" s="139"/>
      <c r="Q72" s="139"/>
      <c r="R72" s="139"/>
      <c r="S72" s="139"/>
      <c r="T72" s="163"/>
      <c r="U72" s="164"/>
      <c r="V72" s="164"/>
      <c r="W72" s="163"/>
      <c r="X72" s="174"/>
      <c r="Y72" s="249"/>
      <c r="Z72" s="1"/>
    </row>
    <row r="73" spans="1:26" ht="15" customHeight="1">
      <c r="A73" s="94"/>
      <c r="B73" s="95"/>
      <c r="C73" s="95"/>
      <c r="D73" s="95"/>
      <c r="E73" s="95"/>
      <c r="F73" s="95"/>
      <c r="G73" s="95"/>
      <c r="H73" s="95"/>
      <c r="I73" s="95"/>
      <c r="J73" s="95"/>
      <c r="K73" s="95"/>
      <c r="L73" s="95"/>
      <c r="M73" s="95"/>
      <c r="N73" s="95"/>
      <c r="O73" s="95"/>
      <c r="P73" s="95"/>
      <c r="Q73" s="95"/>
      <c r="R73" s="95"/>
      <c r="S73" s="135" t="s">
        <v>205</v>
      </c>
      <c r="T73" s="122">
        <f aca="true" t="shared" si="17" ref="T73:Y73">SUM(T71:T72)</f>
        <v>0</v>
      </c>
      <c r="U73" s="122">
        <f t="shared" si="17"/>
        <v>0</v>
      </c>
      <c r="V73" s="177">
        <f t="shared" si="17"/>
        <v>0</v>
      </c>
      <c r="W73" s="122">
        <f t="shared" si="17"/>
        <v>0</v>
      </c>
      <c r="X73" s="177">
        <f t="shared" si="17"/>
        <v>0</v>
      </c>
      <c r="Y73" s="246">
        <f t="shared" si="17"/>
        <v>0</v>
      </c>
      <c r="Z73" s="1"/>
    </row>
    <row r="74" spans="1:26" ht="15" customHeight="1">
      <c r="A74" s="94"/>
      <c r="B74" s="95"/>
      <c r="C74" s="95"/>
      <c r="D74" s="95"/>
      <c r="E74" s="95"/>
      <c r="F74" s="95"/>
      <c r="G74" s="95"/>
      <c r="H74" s="95"/>
      <c r="I74" s="95"/>
      <c r="J74" s="95"/>
      <c r="K74" s="95"/>
      <c r="L74" s="95"/>
      <c r="M74" s="95"/>
      <c r="N74" s="95"/>
      <c r="O74" s="95"/>
      <c r="P74" s="95"/>
      <c r="Q74" s="95"/>
      <c r="R74" s="95"/>
      <c r="S74" s="185" t="s">
        <v>206</v>
      </c>
      <c r="T74" s="122">
        <f aca="true" t="shared" si="18" ref="T74:Y74">T73+T70</f>
        <v>0</v>
      </c>
      <c r="U74" s="164">
        <f t="shared" si="18"/>
        <v>0</v>
      </c>
      <c r="V74" s="164">
        <f t="shared" si="18"/>
        <v>0</v>
      </c>
      <c r="W74" s="230">
        <f t="shared" si="18"/>
        <v>0</v>
      </c>
      <c r="X74" s="177">
        <f t="shared" si="18"/>
        <v>0</v>
      </c>
      <c r="Y74" s="246">
        <f t="shared" si="18"/>
        <v>0</v>
      </c>
      <c r="Z74" s="1"/>
    </row>
    <row r="75" spans="1:26" ht="15" customHeight="1">
      <c r="A75" s="94"/>
      <c r="B75" s="95"/>
      <c r="C75" s="95"/>
      <c r="D75" s="95"/>
      <c r="E75" s="95"/>
      <c r="F75" s="95"/>
      <c r="G75" s="95"/>
      <c r="H75" s="95"/>
      <c r="I75" s="95"/>
      <c r="J75" s="95"/>
      <c r="K75" s="95"/>
      <c r="L75" s="95"/>
      <c r="M75" s="95"/>
      <c r="N75" s="85"/>
      <c r="O75" s="85"/>
      <c r="P75" s="85"/>
      <c r="Q75" s="85"/>
      <c r="R75" s="85"/>
      <c r="S75" s="85"/>
      <c r="T75" s="282"/>
      <c r="U75" s="282"/>
      <c r="V75" s="282"/>
      <c r="W75" s="282"/>
      <c r="X75" s="282"/>
      <c r="Y75" s="283"/>
      <c r="Z75" s="1"/>
    </row>
    <row r="76" spans="1:26" ht="15" customHeight="1">
      <c r="A76" s="94"/>
      <c r="B76" s="95" t="s">
        <v>192</v>
      </c>
      <c r="C76" s="95">
        <v>1</v>
      </c>
      <c r="D76" s="155"/>
      <c r="E76" s="105"/>
      <c r="F76" s="105"/>
      <c r="G76" s="105"/>
      <c r="H76" s="105"/>
      <c r="I76" s="105"/>
      <c r="J76" s="105"/>
      <c r="K76" s="105"/>
      <c r="L76" s="105"/>
      <c r="M76" s="173"/>
      <c r="N76" s="85"/>
      <c r="O76" s="85"/>
      <c r="P76" s="85"/>
      <c r="Q76" s="85"/>
      <c r="R76" s="85"/>
      <c r="S76" s="85"/>
      <c r="T76" s="187"/>
      <c r="U76" s="188"/>
      <c r="V76" s="188"/>
      <c r="W76" s="187"/>
      <c r="X76" s="188"/>
      <c r="Y76" s="247"/>
      <c r="Z76" s="1"/>
    </row>
    <row r="77" spans="1:26" ht="15" customHeight="1">
      <c r="A77" s="94"/>
      <c r="B77" s="95"/>
      <c r="C77" s="95"/>
      <c r="D77" s="155"/>
      <c r="E77" s="105"/>
      <c r="F77" s="105"/>
      <c r="G77" s="105"/>
      <c r="H77" s="105"/>
      <c r="I77" s="105"/>
      <c r="J77" s="105"/>
      <c r="K77" s="105"/>
      <c r="L77" s="105"/>
      <c r="M77" s="173"/>
      <c r="N77" s="85"/>
      <c r="O77" s="85"/>
      <c r="P77" s="85"/>
      <c r="Q77" s="85"/>
      <c r="R77" s="85"/>
      <c r="S77" s="85"/>
      <c r="T77" s="161"/>
      <c r="U77" s="162"/>
      <c r="V77" s="162"/>
      <c r="W77" s="161"/>
      <c r="X77" s="162"/>
      <c r="Y77" s="248"/>
      <c r="Z77" s="1"/>
    </row>
    <row r="78" spans="1:26" ht="15" customHeight="1">
      <c r="A78" s="94"/>
      <c r="B78" s="95"/>
      <c r="C78" s="95">
        <v>2</v>
      </c>
      <c r="D78" s="155"/>
      <c r="E78" s="105"/>
      <c r="F78" s="105"/>
      <c r="G78" s="105"/>
      <c r="H78" s="105"/>
      <c r="I78" s="105"/>
      <c r="J78" s="105"/>
      <c r="K78" s="105"/>
      <c r="L78" s="105"/>
      <c r="M78" s="173"/>
      <c r="N78" s="85"/>
      <c r="O78" s="85"/>
      <c r="P78" s="85"/>
      <c r="Q78" s="85"/>
      <c r="R78" s="85"/>
      <c r="S78" s="85"/>
      <c r="T78" s="170"/>
      <c r="U78" s="171"/>
      <c r="V78" s="171"/>
      <c r="W78" s="170"/>
      <c r="X78" s="174"/>
      <c r="Y78" s="249"/>
      <c r="Z78" s="1"/>
    </row>
    <row r="79" spans="1:26" ht="15" customHeight="1">
      <c r="A79" s="94"/>
      <c r="B79" s="95"/>
      <c r="C79" s="95"/>
      <c r="D79" s="189"/>
      <c r="E79" s="186"/>
      <c r="F79" s="186"/>
      <c r="G79" s="186"/>
      <c r="H79" s="186"/>
      <c r="I79" s="186"/>
      <c r="J79" s="186"/>
      <c r="K79" s="186"/>
      <c r="L79" s="186"/>
      <c r="M79" s="186"/>
      <c r="N79" s="95"/>
      <c r="O79" s="95"/>
      <c r="P79" s="95"/>
      <c r="Q79" s="95"/>
      <c r="R79" s="95"/>
      <c r="S79" s="135" t="s">
        <v>193</v>
      </c>
      <c r="T79" s="122">
        <f aca="true" t="shared" si="19" ref="T79:Y79">SUM(T76:T78)</f>
        <v>0</v>
      </c>
      <c r="U79" s="177">
        <f t="shared" si="19"/>
        <v>0</v>
      </c>
      <c r="V79" s="177">
        <f t="shared" si="19"/>
        <v>0</v>
      </c>
      <c r="W79" s="122">
        <f t="shared" si="19"/>
        <v>0</v>
      </c>
      <c r="X79" s="251">
        <f t="shared" si="19"/>
        <v>0</v>
      </c>
      <c r="Y79" s="252">
        <f t="shared" si="19"/>
        <v>0</v>
      </c>
      <c r="Z79" s="1"/>
    </row>
    <row r="80" spans="1:26" ht="15" customHeight="1">
      <c r="A80" s="94"/>
      <c r="B80" s="95" t="s">
        <v>194</v>
      </c>
      <c r="C80" s="95">
        <v>3</v>
      </c>
      <c r="D80" s="155"/>
      <c r="E80" s="156"/>
      <c r="F80" s="156"/>
      <c r="G80" s="156"/>
      <c r="H80" s="156"/>
      <c r="I80" s="156"/>
      <c r="J80" s="156"/>
      <c r="K80" s="156"/>
      <c r="L80" s="156"/>
      <c r="M80" s="172"/>
      <c r="N80" s="139"/>
      <c r="O80" s="139"/>
      <c r="P80" s="139"/>
      <c r="Q80" s="139"/>
      <c r="R80" s="139"/>
      <c r="S80" s="139"/>
      <c r="T80" s="157"/>
      <c r="U80" s="158"/>
      <c r="V80" s="158"/>
      <c r="W80" s="157"/>
      <c r="X80" s="188"/>
      <c r="Y80" s="247"/>
      <c r="Z80" s="1"/>
    </row>
    <row r="81" spans="1:33" ht="15" customHeight="1">
      <c r="A81" s="94"/>
      <c r="B81" s="95"/>
      <c r="C81" s="95"/>
      <c r="D81" s="155"/>
      <c r="E81" s="156"/>
      <c r="F81" s="156"/>
      <c r="G81" s="156"/>
      <c r="H81" s="156"/>
      <c r="I81" s="156"/>
      <c r="J81" s="156"/>
      <c r="K81" s="156"/>
      <c r="L81" s="156"/>
      <c r="M81" s="172"/>
      <c r="N81" s="139"/>
      <c r="O81" s="139"/>
      <c r="P81" s="139"/>
      <c r="Q81" s="139"/>
      <c r="R81" s="139"/>
      <c r="S81" s="139"/>
      <c r="T81" s="161"/>
      <c r="U81" s="162"/>
      <c r="V81" s="162"/>
      <c r="W81" s="161"/>
      <c r="X81" s="162"/>
      <c r="Y81" s="248"/>
      <c r="Z81" s="1"/>
      <c r="AB81" s="294" t="s">
        <v>55</v>
      </c>
      <c r="AC81" s="297"/>
      <c r="AD81" s="297"/>
      <c r="AE81" s="297"/>
      <c r="AF81" s="297"/>
      <c r="AG81" s="298"/>
    </row>
    <row r="82" spans="1:33" ht="15" customHeight="1">
      <c r="A82" s="94"/>
      <c r="B82" s="95"/>
      <c r="C82" s="95">
        <v>4</v>
      </c>
      <c r="D82" s="155"/>
      <c r="E82" s="105"/>
      <c r="F82" s="105"/>
      <c r="G82" s="105"/>
      <c r="H82" s="105"/>
      <c r="I82" s="105"/>
      <c r="J82" s="105"/>
      <c r="K82" s="105"/>
      <c r="L82" s="105"/>
      <c r="M82" s="173"/>
      <c r="N82" s="85"/>
      <c r="O82" s="85"/>
      <c r="P82" s="85"/>
      <c r="Q82" s="85"/>
      <c r="R82" s="85"/>
      <c r="S82" s="85"/>
      <c r="T82" s="163"/>
      <c r="U82" s="164"/>
      <c r="V82" s="164"/>
      <c r="W82" s="163"/>
      <c r="X82" s="174"/>
      <c r="Y82" s="249"/>
      <c r="Z82" s="1"/>
      <c r="AB82" s="266" t="str">
        <f aca="true" t="shared" si="20" ref="AB82:AG82">T11</f>
        <v>FY 2003</v>
      </c>
      <c r="AC82" s="266" t="str">
        <f t="shared" si="20"/>
        <v>FY 2004</v>
      </c>
      <c r="AD82" s="266" t="str">
        <f t="shared" si="20"/>
        <v>FY 2005</v>
      </c>
      <c r="AE82" s="266" t="str">
        <f t="shared" si="20"/>
        <v>FY 2006</v>
      </c>
      <c r="AF82" s="266" t="str">
        <f t="shared" si="20"/>
        <v>FY 2007</v>
      </c>
      <c r="AG82" s="266" t="str">
        <f t="shared" si="20"/>
        <v>FY 2008</v>
      </c>
    </row>
    <row r="83" spans="1:33" ht="15" customHeight="1">
      <c r="A83" s="94"/>
      <c r="B83" s="95"/>
      <c r="C83" s="95"/>
      <c r="D83" s="129"/>
      <c r="E83" s="129"/>
      <c r="F83" s="85"/>
      <c r="G83" s="85"/>
      <c r="H83" s="85"/>
      <c r="I83" s="85"/>
      <c r="J83" s="85"/>
      <c r="K83" s="85"/>
      <c r="L83" s="85"/>
      <c r="M83" s="85"/>
      <c r="N83" s="85"/>
      <c r="O83" s="85"/>
      <c r="P83" s="85"/>
      <c r="Q83" s="85"/>
      <c r="R83" s="85"/>
      <c r="S83" s="135" t="s">
        <v>195</v>
      </c>
      <c r="T83" s="122">
        <f aca="true" t="shared" si="21" ref="T83:Y83">SUM(T80:T82)</f>
        <v>0</v>
      </c>
      <c r="U83" s="122">
        <f t="shared" si="21"/>
        <v>0</v>
      </c>
      <c r="V83" s="177">
        <f t="shared" si="21"/>
        <v>0</v>
      </c>
      <c r="W83" s="122">
        <f t="shared" si="21"/>
        <v>0</v>
      </c>
      <c r="X83" s="177">
        <f t="shared" si="21"/>
        <v>0</v>
      </c>
      <c r="Y83" s="246">
        <f t="shared" si="21"/>
        <v>0</v>
      </c>
      <c r="Z83" s="190" t="s">
        <v>56</v>
      </c>
      <c r="AA83" s="191" t="s">
        <v>57</v>
      </c>
      <c r="AB83" s="192">
        <v>10.86</v>
      </c>
      <c r="AC83" s="192">
        <v>13.35</v>
      </c>
      <c r="AD83" s="192">
        <v>14.15</v>
      </c>
      <c r="AE83" s="192">
        <v>15.089</v>
      </c>
      <c r="AF83" s="192">
        <v>15.527</v>
      </c>
      <c r="AG83" s="263">
        <v>15.977</v>
      </c>
    </row>
    <row r="84" spans="1:33" ht="15" customHeight="1">
      <c r="A84" s="94"/>
      <c r="B84" s="95"/>
      <c r="C84" s="95"/>
      <c r="D84" s="129"/>
      <c r="E84" s="129"/>
      <c r="F84" s="85"/>
      <c r="G84" s="85"/>
      <c r="H84" s="85"/>
      <c r="I84" s="85"/>
      <c r="J84" s="85"/>
      <c r="K84" s="85"/>
      <c r="L84" s="85"/>
      <c r="M84" s="85"/>
      <c r="N84" s="85"/>
      <c r="O84" s="85"/>
      <c r="P84" s="85"/>
      <c r="Q84" s="85"/>
      <c r="R84" s="85"/>
      <c r="S84" s="135" t="s">
        <v>196</v>
      </c>
      <c r="T84" s="122">
        <f aca="true" t="shared" si="22" ref="T84:Y84">T83+T79</f>
        <v>0</v>
      </c>
      <c r="U84" s="164">
        <f t="shared" si="22"/>
        <v>0</v>
      </c>
      <c r="V84" s="164">
        <f t="shared" si="22"/>
        <v>0</v>
      </c>
      <c r="W84" s="230">
        <f t="shared" si="22"/>
        <v>0</v>
      </c>
      <c r="X84" s="177">
        <f t="shared" si="22"/>
        <v>0</v>
      </c>
      <c r="Y84" s="246">
        <f t="shared" si="22"/>
        <v>0</v>
      </c>
      <c r="Z84" s="190" t="s">
        <v>58</v>
      </c>
      <c r="AA84" s="191" t="s">
        <v>59</v>
      </c>
      <c r="AB84" s="192">
        <v>10.86</v>
      </c>
      <c r="AC84" s="192">
        <v>13.35</v>
      </c>
      <c r="AD84" s="192">
        <v>14.15</v>
      </c>
      <c r="AE84" s="192">
        <v>15.089</v>
      </c>
      <c r="AF84" s="192">
        <v>15.527</v>
      </c>
      <c r="AG84" s="264">
        <v>15.977</v>
      </c>
    </row>
    <row r="85" spans="1:33" ht="15" customHeight="1">
      <c r="A85" s="94"/>
      <c r="B85" s="95"/>
      <c r="C85" s="95"/>
      <c r="D85" s="129"/>
      <c r="E85" s="129"/>
      <c r="F85" s="85"/>
      <c r="G85" s="85"/>
      <c r="H85" s="85"/>
      <c r="I85" s="85"/>
      <c r="J85" s="85"/>
      <c r="K85" s="85"/>
      <c r="L85" s="85"/>
      <c r="M85" s="85"/>
      <c r="N85" s="85"/>
      <c r="O85" s="85"/>
      <c r="P85" s="85"/>
      <c r="Q85" s="85"/>
      <c r="R85" s="85"/>
      <c r="S85" s="85"/>
      <c r="T85" s="284"/>
      <c r="U85" s="153"/>
      <c r="V85" s="153"/>
      <c r="W85" s="153"/>
      <c r="X85" s="153"/>
      <c r="Y85" s="154"/>
      <c r="Z85" s="190" t="s">
        <v>60</v>
      </c>
      <c r="AA85" s="191" t="s">
        <v>61</v>
      </c>
      <c r="AB85" s="192">
        <v>10.86</v>
      </c>
      <c r="AC85" s="192">
        <v>13.35</v>
      </c>
      <c r="AD85" s="192">
        <v>14.15</v>
      </c>
      <c r="AE85" s="192">
        <v>15.089</v>
      </c>
      <c r="AF85" s="192">
        <v>15.527</v>
      </c>
      <c r="AG85" s="264">
        <v>15.977</v>
      </c>
    </row>
    <row r="86" spans="1:33" ht="15" customHeight="1">
      <c r="A86" s="143"/>
      <c r="B86" s="144"/>
      <c r="C86" s="144"/>
      <c r="D86" s="145"/>
      <c r="E86" s="144"/>
      <c r="F86" s="144"/>
      <c r="G86" s="144"/>
      <c r="H86" s="144"/>
      <c r="I86" s="144"/>
      <c r="J86" s="144"/>
      <c r="K86" s="144"/>
      <c r="L86" s="144"/>
      <c r="M86" s="144"/>
      <c r="N86" s="144"/>
      <c r="O86" s="144"/>
      <c r="P86" s="144"/>
      <c r="Q86" s="144"/>
      <c r="R86" s="144"/>
      <c r="S86" s="169" t="s">
        <v>149</v>
      </c>
      <c r="T86" s="193">
        <f aca="true" t="shared" si="23" ref="T86:Y86">T84+T74</f>
        <v>0</v>
      </c>
      <c r="U86" s="177">
        <f t="shared" si="23"/>
        <v>0</v>
      </c>
      <c r="V86" s="177">
        <f t="shared" si="23"/>
        <v>0</v>
      </c>
      <c r="W86" s="122">
        <f t="shared" si="23"/>
        <v>0</v>
      </c>
      <c r="X86" s="177">
        <f t="shared" si="23"/>
        <v>0</v>
      </c>
      <c r="Y86" s="246">
        <f t="shared" si="23"/>
        <v>0</v>
      </c>
      <c r="Z86" s="190" t="s">
        <v>62</v>
      </c>
      <c r="AA86" s="191" t="s">
        <v>63</v>
      </c>
      <c r="AB86" s="192">
        <v>10.86</v>
      </c>
      <c r="AC86" s="192">
        <v>13.35</v>
      </c>
      <c r="AD86" s="192">
        <v>14.15</v>
      </c>
      <c r="AE86" s="192">
        <v>15.089</v>
      </c>
      <c r="AF86" s="192">
        <v>15.527</v>
      </c>
      <c r="AG86" s="264">
        <v>15.977</v>
      </c>
    </row>
    <row r="87" spans="1:33" ht="15" customHeight="1">
      <c r="A87" s="293" t="s">
        <v>150</v>
      </c>
      <c r="B87" s="189"/>
      <c r="C87" s="189"/>
      <c r="D87" s="189" t="s">
        <v>151</v>
      </c>
      <c r="E87" s="189"/>
      <c r="F87" s="186"/>
      <c r="G87" s="186"/>
      <c r="H87" s="186"/>
      <c r="I87" s="186"/>
      <c r="J87" s="186"/>
      <c r="K87" s="186"/>
      <c r="L87" s="186"/>
      <c r="M87" s="186"/>
      <c r="N87" s="186"/>
      <c r="O87" s="186"/>
      <c r="P87" s="186"/>
      <c r="Q87" s="186"/>
      <c r="R87" s="186"/>
      <c r="S87" s="186"/>
      <c r="T87" s="153"/>
      <c r="U87" s="153"/>
      <c r="V87" s="153"/>
      <c r="W87" s="153"/>
      <c r="X87" s="153"/>
      <c r="Y87" s="154"/>
      <c r="Z87" s="190" t="s">
        <v>64</v>
      </c>
      <c r="AA87" s="191" t="s">
        <v>65</v>
      </c>
      <c r="AB87" s="192">
        <v>10.86</v>
      </c>
      <c r="AC87" s="192">
        <v>13.35</v>
      </c>
      <c r="AD87" s="192">
        <v>14.15</v>
      </c>
      <c r="AE87" s="192">
        <v>15.089</v>
      </c>
      <c r="AF87" s="192">
        <v>15.527</v>
      </c>
      <c r="AG87" s="264">
        <v>15.977</v>
      </c>
    </row>
    <row r="88" spans="1:33" ht="15" customHeight="1">
      <c r="A88" s="94"/>
      <c r="B88" s="95"/>
      <c r="C88" s="95">
        <v>1</v>
      </c>
      <c r="D88" s="289"/>
      <c r="E88" s="290"/>
      <c r="F88" s="290"/>
      <c r="G88" s="290"/>
      <c r="H88" s="290"/>
      <c r="I88" s="290"/>
      <c r="J88" s="290"/>
      <c r="K88" s="290"/>
      <c r="L88" s="290"/>
      <c r="M88" s="291"/>
      <c r="N88" s="139"/>
      <c r="O88" s="139"/>
      <c r="P88" s="139"/>
      <c r="Q88" s="139"/>
      <c r="R88" s="139"/>
      <c r="S88" s="139"/>
      <c r="T88" s="157"/>
      <c r="U88" s="158"/>
      <c r="V88" s="158"/>
      <c r="W88" s="157"/>
      <c r="X88" s="158"/>
      <c r="Y88" s="292"/>
      <c r="Z88" s="190" t="s">
        <v>66</v>
      </c>
      <c r="AA88" s="191"/>
      <c r="AB88" s="192">
        <v>0</v>
      </c>
      <c r="AC88" s="192">
        <v>0</v>
      </c>
      <c r="AD88" s="192">
        <v>0</v>
      </c>
      <c r="AE88" s="192">
        <v>0</v>
      </c>
      <c r="AF88" s="192">
        <v>0</v>
      </c>
      <c r="AG88" s="264">
        <v>0</v>
      </c>
    </row>
    <row r="89" spans="1:33" ht="15" customHeight="1">
      <c r="A89" s="94"/>
      <c r="B89" s="95"/>
      <c r="C89" s="95">
        <v>2</v>
      </c>
      <c r="D89" s="155"/>
      <c r="E89" s="105"/>
      <c r="F89" s="105"/>
      <c r="G89" s="105"/>
      <c r="H89" s="105"/>
      <c r="I89" s="105"/>
      <c r="J89" s="105"/>
      <c r="K89" s="105"/>
      <c r="L89" s="105"/>
      <c r="M89" s="173"/>
      <c r="N89" s="85"/>
      <c r="O89" s="85"/>
      <c r="P89" s="85"/>
      <c r="Q89" s="85"/>
      <c r="R89" s="85"/>
      <c r="S89" s="85"/>
      <c r="T89" s="163"/>
      <c r="U89" s="164"/>
      <c r="V89" s="164"/>
      <c r="W89" s="230"/>
      <c r="X89" s="174"/>
      <c r="Y89" s="249"/>
      <c r="Z89" s="190" t="s">
        <v>67</v>
      </c>
      <c r="AA89" s="191" t="s">
        <v>68</v>
      </c>
      <c r="AB89" s="192">
        <v>10.86</v>
      </c>
      <c r="AC89" s="192">
        <v>13.35</v>
      </c>
      <c r="AD89" s="192">
        <v>14.15</v>
      </c>
      <c r="AE89" s="192">
        <v>15.089</v>
      </c>
      <c r="AF89" s="192">
        <v>15.527</v>
      </c>
      <c r="AG89" s="264">
        <v>15.977</v>
      </c>
    </row>
    <row r="90" spans="1:33" ht="15" customHeight="1">
      <c r="A90" s="94"/>
      <c r="B90" s="95"/>
      <c r="C90" s="95"/>
      <c r="D90" s="84"/>
      <c r="E90" s="184"/>
      <c r="F90" s="184"/>
      <c r="G90" s="184"/>
      <c r="H90" s="184"/>
      <c r="I90" s="184"/>
      <c r="J90" s="184"/>
      <c r="K90" s="184"/>
      <c r="L90" s="184"/>
      <c r="M90" s="184"/>
      <c r="N90" s="139"/>
      <c r="O90" s="139"/>
      <c r="P90" s="139"/>
      <c r="Q90" s="139"/>
      <c r="R90" s="139"/>
      <c r="S90" s="184"/>
      <c r="T90" s="152"/>
      <c r="U90" s="152"/>
      <c r="V90" s="152"/>
      <c r="W90" s="152"/>
      <c r="X90" s="152"/>
      <c r="Y90" s="176"/>
      <c r="Z90" s="190" t="s">
        <v>69</v>
      </c>
      <c r="AA90" s="191" t="s">
        <v>70</v>
      </c>
      <c r="AB90" s="192">
        <v>10.86</v>
      </c>
      <c r="AC90" s="192">
        <v>13.35</v>
      </c>
      <c r="AD90" s="192">
        <v>14.15</v>
      </c>
      <c r="AE90" s="192">
        <v>15.089</v>
      </c>
      <c r="AF90" s="192">
        <v>15.527</v>
      </c>
      <c r="AG90" s="264">
        <v>15.977</v>
      </c>
    </row>
    <row r="91" spans="1:33" ht="15" customHeight="1">
      <c r="A91" s="94"/>
      <c r="B91" s="95"/>
      <c r="C91" s="95"/>
      <c r="D91" s="194"/>
      <c r="E91" s="85"/>
      <c r="F91" s="85"/>
      <c r="G91" s="85"/>
      <c r="H91" s="85"/>
      <c r="I91" s="85"/>
      <c r="J91" s="85"/>
      <c r="K91" s="85"/>
      <c r="L91" s="85"/>
      <c r="M91" s="129"/>
      <c r="N91" s="85"/>
      <c r="O91" s="85"/>
      <c r="P91" s="85"/>
      <c r="Q91" s="85"/>
      <c r="R91" s="85"/>
      <c r="S91" s="135" t="s">
        <v>152</v>
      </c>
      <c r="T91" s="122">
        <f aca="true" t="shared" si="24" ref="T91:Y91">SUM(T88:T89)</f>
        <v>0</v>
      </c>
      <c r="U91" s="177">
        <f t="shared" si="24"/>
        <v>0</v>
      </c>
      <c r="V91" s="177">
        <f t="shared" si="24"/>
        <v>0</v>
      </c>
      <c r="W91" s="122">
        <f t="shared" si="24"/>
        <v>0</v>
      </c>
      <c r="X91" s="177">
        <f t="shared" si="24"/>
        <v>0</v>
      </c>
      <c r="Y91" s="246">
        <f t="shared" si="24"/>
        <v>0</v>
      </c>
      <c r="Z91" s="190" t="s">
        <v>71</v>
      </c>
      <c r="AA91" s="191" t="s">
        <v>72</v>
      </c>
      <c r="AB91" s="192">
        <v>10.86</v>
      </c>
      <c r="AC91" s="192">
        <v>13.35</v>
      </c>
      <c r="AD91" s="192">
        <v>14.15</v>
      </c>
      <c r="AE91" s="192">
        <v>15.089</v>
      </c>
      <c r="AF91" s="192">
        <v>15.527</v>
      </c>
      <c r="AG91" s="264">
        <v>15.977</v>
      </c>
    </row>
    <row r="92" spans="1:33" ht="15" customHeight="1">
      <c r="A92" s="94"/>
      <c r="B92" s="95"/>
      <c r="C92" s="95"/>
      <c r="D92" s="85"/>
      <c r="E92" s="85"/>
      <c r="F92" s="85"/>
      <c r="G92" s="85"/>
      <c r="H92" s="85"/>
      <c r="I92" s="85"/>
      <c r="J92" s="85"/>
      <c r="K92" s="85"/>
      <c r="L92" s="85"/>
      <c r="M92" s="129"/>
      <c r="N92" s="85"/>
      <c r="O92" s="85"/>
      <c r="P92" s="85"/>
      <c r="Q92" s="85"/>
      <c r="R92" s="85"/>
      <c r="S92" s="135"/>
      <c r="T92" s="175"/>
      <c r="U92" s="175"/>
      <c r="V92" s="175"/>
      <c r="W92" s="152"/>
      <c r="X92" s="152"/>
      <c r="Y92" s="176"/>
      <c r="Z92" s="1"/>
      <c r="AB92" s="192"/>
      <c r="AC92" s="192"/>
      <c r="AD92" s="192"/>
      <c r="AE92" s="192"/>
      <c r="AF92" s="192"/>
      <c r="AG92" s="265"/>
    </row>
    <row r="93" spans="1:33" ht="15" customHeight="1">
      <c r="A93" s="83" t="s">
        <v>153</v>
      </c>
      <c r="B93" s="84"/>
      <c r="C93" s="84"/>
      <c r="D93" s="84"/>
      <c r="E93" s="85"/>
      <c r="F93" s="85"/>
      <c r="G93" s="194" t="s">
        <v>56</v>
      </c>
      <c r="H93" s="112" t="s">
        <v>154</v>
      </c>
      <c r="I93" s="112"/>
      <c r="J93" s="112"/>
      <c r="K93" s="112"/>
      <c r="L93" s="112"/>
      <c r="M93" s="195">
        <v>10.86</v>
      </c>
      <c r="N93" s="195">
        <v>13.35</v>
      </c>
      <c r="O93" s="195">
        <v>14.15</v>
      </c>
      <c r="P93" s="195">
        <v>15.089</v>
      </c>
      <c r="Q93" s="195">
        <v>15.527</v>
      </c>
      <c r="R93" s="195">
        <v>15.977</v>
      </c>
      <c r="S93" s="131" t="s">
        <v>155</v>
      </c>
      <c r="T93" s="22">
        <f aca="true" t="shared" si="25" ref="T93:Y93">G24*M93*0.001</f>
        <v>20.394037439999998</v>
      </c>
      <c r="U93" s="196">
        <f t="shared" si="25"/>
        <v>26.931201974999997</v>
      </c>
      <c r="V93" s="196">
        <f t="shared" si="25"/>
        <v>50.58615802500001</v>
      </c>
      <c r="W93" s="22">
        <f t="shared" si="25"/>
        <v>38.721074931</v>
      </c>
      <c r="X93" s="196">
        <f t="shared" si="25"/>
        <v>46.396981759499994</v>
      </c>
      <c r="Y93" s="253">
        <f t="shared" si="25"/>
        <v>0</v>
      </c>
      <c r="Z93" s="197" t="str">
        <f>G93</f>
        <v>APD</v>
      </c>
      <c r="AA93" s="198"/>
      <c r="AB93" s="199">
        <f>IF($Z93=0,0,VLOOKUP($Z93,$Z83:$AF91,3))</f>
        <v>10.86</v>
      </c>
      <c r="AC93" s="199">
        <f>IF($Z93=0,0,VLOOKUP($Z93,$Z83:$AF91,4))</f>
        <v>13.35</v>
      </c>
      <c r="AD93" s="199">
        <f>IF($Z93=0,0,VLOOKUP($Z93,$Z83:$AF91,5))</f>
        <v>14.15</v>
      </c>
      <c r="AE93" s="199">
        <f>IF($Z93=0,0,VLOOKUP($Z93,$Z83:$AF91,6))</f>
        <v>15.089</v>
      </c>
      <c r="AF93" s="199">
        <f>IF($Z93=0,0,VLOOKUP($Z93,$Z83:$AF91,7))</f>
        <v>15.527</v>
      </c>
      <c r="AG93" s="199">
        <f>AG91</f>
        <v>15.977</v>
      </c>
    </row>
    <row r="94" spans="1:26" ht="15" customHeight="1">
      <c r="A94" s="143"/>
      <c r="B94" s="144"/>
      <c r="C94" s="144"/>
      <c r="D94" s="144"/>
      <c r="E94" s="144"/>
      <c r="F94" s="144"/>
      <c r="G94" s="144"/>
      <c r="H94" s="144"/>
      <c r="I94" s="144"/>
      <c r="J94" s="144"/>
      <c r="K94" s="144"/>
      <c r="L94" s="144"/>
      <c r="M94" s="145"/>
      <c r="N94" s="144"/>
      <c r="O94" s="144"/>
      <c r="P94" s="144"/>
      <c r="Q94" s="144"/>
      <c r="R94" s="144"/>
      <c r="S94" s="200"/>
      <c r="T94" s="152"/>
      <c r="U94" s="152"/>
      <c r="V94" s="152"/>
      <c r="W94" s="152"/>
      <c r="X94" s="152"/>
      <c r="Y94" s="176"/>
      <c r="Z94" s="1"/>
    </row>
    <row r="95" spans="1:26" ht="15" customHeight="1">
      <c r="A95" s="201" t="s">
        <v>156</v>
      </c>
      <c r="B95" s="202"/>
      <c r="C95" s="202"/>
      <c r="D95" s="203"/>
      <c r="E95" s="203"/>
      <c r="F95" s="203"/>
      <c r="G95" s="203"/>
      <c r="H95" s="203"/>
      <c r="I95" s="203"/>
      <c r="J95" s="203"/>
      <c r="K95" s="203"/>
      <c r="L95" s="203"/>
      <c r="M95" s="203"/>
      <c r="N95" s="202"/>
      <c r="O95" s="202"/>
      <c r="P95" s="202"/>
      <c r="Q95" s="202"/>
      <c r="R95" s="202"/>
      <c r="S95" s="204" t="s">
        <v>157</v>
      </c>
      <c r="T95" s="122">
        <f aca="true" t="shared" si="26" ref="T95:Y95">SUM(T30+T58+T65+T86+T91+T93)</f>
        <v>8461.344438547088</v>
      </c>
      <c r="U95" s="177">
        <f t="shared" si="26"/>
        <v>10484.058704163315</v>
      </c>
      <c r="V95" s="177">
        <f t="shared" si="26"/>
        <v>10639.683457075338</v>
      </c>
      <c r="W95" s="122">
        <f t="shared" si="26"/>
        <v>10554.146317067782</v>
      </c>
      <c r="X95" s="177">
        <f t="shared" si="26"/>
        <v>10607.112080699131</v>
      </c>
      <c r="Y95" s="246">
        <f t="shared" si="26"/>
        <v>0</v>
      </c>
      <c r="Z95" s="1"/>
    </row>
    <row r="96" spans="1:26" ht="15" customHeight="1">
      <c r="A96" s="205"/>
      <c r="B96" s="184"/>
      <c r="C96" s="184"/>
      <c r="D96" s="139"/>
      <c r="E96" s="139"/>
      <c r="F96" s="139"/>
      <c r="G96" s="139"/>
      <c r="H96" s="139"/>
      <c r="I96" s="139"/>
      <c r="J96" s="139"/>
      <c r="K96" s="139"/>
      <c r="L96" s="139"/>
      <c r="M96" s="139"/>
      <c r="N96" s="139"/>
      <c r="O96" s="139"/>
      <c r="P96" s="139"/>
      <c r="Q96" s="139"/>
      <c r="R96" s="139"/>
      <c r="S96" s="139"/>
      <c r="T96" s="206"/>
      <c r="U96" s="207"/>
      <c r="V96" s="207"/>
      <c r="W96" s="206"/>
      <c r="X96" s="233"/>
      <c r="Y96" s="254"/>
      <c r="Z96" s="1"/>
    </row>
    <row r="97" spans="1:26" ht="15" customHeight="1">
      <c r="A97" s="83" t="s">
        <v>158</v>
      </c>
      <c r="B97" s="84"/>
      <c r="C97" s="84"/>
      <c r="D97" s="139"/>
      <c r="E97" s="139"/>
      <c r="F97" s="139"/>
      <c r="G97" s="130"/>
      <c r="H97" s="130"/>
      <c r="I97" s="130"/>
      <c r="J97" s="130"/>
      <c r="K97" s="130"/>
      <c r="L97" s="130"/>
      <c r="M97" s="130"/>
      <c r="N97" s="130"/>
      <c r="O97" s="130"/>
      <c r="P97" s="130"/>
      <c r="Q97" s="130"/>
      <c r="R97" s="130"/>
      <c r="S97" s="139"/>
      <c r="T97" s="206"/>
      <c r="U97" s="207"/>
      <c r="V97" s="207"/>
      <c r="W97" s="206"/>
      <c r="X97" s="234"/>
      <c r="Y97" s="255"/>
      <c r="Z97" s="1"/>
    </row>
    <row r="98" spans="1:26" ht="15" customHeight="1">
      <c r="A98" s="83"/>
      <c r="B98" s="84"/>
      <c r="C98" s="84"/>
      <c r="D98" s="84" t="s">
        <v>73</v>
      </c>
      <c r="E98" s="85"/>
      <c r="F98" s="85"/>
      <c r="G98" s="85"/>
      <c r="H98" s="112" t="s">
        <v>154</v>
      </c>
      <c r="I98" s="112"/>
      <c r="J98" s="112"/>
      <c r="K98" s="112"/>
      <c r="L98" s="112"/>
      <c r="M98" s="195">
        <v>21.22</v>
      </c>
      <c r="N98" s="195">
        <v>22.22</v>
      </c>
      <c r="O98" s="195">
        <v>22.58</v>
      </c>
      <c r="P98" s="195">
        <v>23.22</v>
      </c>
      <c r="Q98" s="195">
        <v>23.89</v>
      </c>
      <c r="R98" s="195">
        <v>24.58</v>
      </c>
      <c r="S98" s="131" t="s">
        <v>159</v>
      </c>
      <c r="T98" s="208">
        <f aca="true" t="shared" si="27" ref="T98:Y98">G24*M98*0.001</f>
        <v>39.849122879999996</v>
      </c>
      <c r="U98" s="209">
        <f t="shared" si="27"/>
        <v>44.82481707</v>
      </c>
      <c r="V98" s="209">
        <f t="shared" si="27"/>
        <v>80.72335323000001</v>
      </c>
      <c r="W98" s="208">
        <f t="shared" si="27"/>
        <v>59.58667637999999</v>
      </c>
      <c r="X98" s="209">
        <f t="shared" si="27"/>
        <v>71.386867665</v>
      </c>
      <c r="Y98" s="256">
        <f t="shared" si="27"/>
        <v>0</v>
      </c>
      <c r="Z98" s="1"/>
    </row>
    <row r="99" spans="1:26" ht="15" customHeight="1">
      <c r="A99" s="94"/>
      <c r="B99" s="95"/>
      <c r="C99" s="95"/>
      <c r="D99" s="210"/>
      <c r="E99" s="85"/>
      <c r="F99" s="85"/>
      <c r="G99" s="85"/>
      <c r="H99" s="85"/>
      <c r="I99" s="85"/>
      <c r="J99" s="85"/>
      <c r="K99" s="85"/>
      <c r="L99" s="85"/>
      <c r="M99" s="120"/>
      <c r="N99" s="120"/>
      <c r="O99" s="120"/>
      <c r="P99" s="120"/>
      <c r="Q99" s="120"/>
      <c r="R99" s="120"/>
      <c r="S99" s="135"/>
      <c r="T99" s="211"/>
      <c r="U99" s="212"/>
      <c r="V99" s="212"/>
      <c r="W99" s="211"/>
      <c r="X99" s="209"/>
      <c r="Y99" s="256"/>
      <c r="Z99" s="1"/>
    </row>
    <row r="100" spans="1:26" ht="15" customHeight="1">
      <c r="A100" s="83"/>
      <c r="B100" s="84"/>
      <c r="C100" s="84"/>
      <c r="D100" s="84" t="s">
        <v>160</v>
      </c>
      <c r="E100" s="85"/>
      <c r="F100" s="85"/>
      <c r="G100" s="85"/>
      <c r="H100" s="112" t="s">
        <v>190</v>
      </c>
      <c r="I100" s="112"/>
      <c r="J100" s="112"/>
      <c r="K100" s="112"/>
      <c r="L100" s="112"/>
      <c r="M100" s="213">
        <v>0.0322</v>
      </c>
      <c r="N100" s="213">
        <v>0.0257</v>
      </c>
      <c r="O100" s="213">
        <v>0.0247</v>
      </c>
      <c r="P100" s="213">
        <v>0.0247</v>
      </c>
      <c r="Q100" s="213">
        <v>0.0247</v>
      </c>
      <c r="R100" s="213">
        <v>0.0247</v>
      </c>
      <c r="S100" s="131" t="s">
        <v>161</v>
      </c>
      <c r="T100" s="208">
        <f aca="true" t="shared" si="28" ref="T100:Y100">T74*M100</f>
        <v>0</v>
      </c>
      <c r="U100" s="209">
        <f t="shared" si="28"/>
        <v>0</v>
      </c>
      <c r="V100" s="209">
        <f t="shared" si="28"/>
        <v>0</v>
      </c>
      <c r="W100" s="208">
        <f t="shared" si="28"/>
        <v>0</v>
      </c>
      <c r="X100" s="209">
        <f t="shared" si="28"/>
        <v>0</v>
      </c>
      <c r="Y100" s="256">
        <f t="shared" si="28"/>
        <v>0</v>
      </c>
      <c r="Z100" s="1"/>
    </row>
    <row r="101" spans="1:26" ht="15" customHeight="1">
      <c r="A101" s="83"/>
      <c r="B101" s="84"/>
      <c r="C101" s="84"/>
      <c r="D101" s="84" t="s">
        <v>162</v>
      </c>
      <c r="E101" s="85"/>
      <c r="F101" s="85"/>
      <c r="G101" s="85"/>
      <c r="H101" s="112" t="s">
        <v>191</v>
      </c>
      <c r="I101" s="112"/>
      <c r="J101" s="112"/>
      <c r="K101" s="112"/>
      <c r="L101" s="112"/>
      <c r="M101" s="213">
        <v>0.1066</v>
      </c>
      <c r="N101" s="213">
        <v>0.1105</v>
      </c>
      <c r="O101" s="213">
        <v>0.1072</v>
      </c>
      <c r="P101" s="213">
        <v>0.1085</v>
      </c>
      <c r="Q101" s="213">
        <v>0.1085</v>
      </c>
      <c r="R101" s="213">
        <v>0.1085</v>
      </c>
      <c r="S101" s="131" t="s">
        <v>163</v>
      </c>
      <c r="T101" s="214">
        <f aca="true" t="shared" si="29" ref="T101:Y101">T84*M101</f>
        <v>0</v>
      </c>
      <c r="U101" s="215">
        <f t="shared" si="29"/>
        <v>0</v>
      </c>
      <c r="V101" s="215">
        <f t="shared" si="29"/>
        <v>0</v>
      </c>
      <c r="W101" s="214">
        <f t="shared" si="29"/>
        <v>0</v>
      </c>
      <c r="X101" s="215">
        <f t="shared" si="29"/>
        <v>0</v>
      </c>
      <c r="Y101" s="257">
        <f t="shared" si="29"/>
        <v>0</v>
      </c>
      <c r="Z101" s="1"/>
    </row>
    <row r="102" spans="1:26" ht="15" customHeight="1">
      <c r="A102" s="83" t="s">
        <v>164</v>
      </c>
      <c r="B102" s="84"/>
      <c r="C102" s="84"/>
      <c r="D102" s="84"/>
      <c r="E102" s="85"/>
      <c r="F102" s="85"/>
      <c r="G102" s="85"/>
      <c r="H102" s="112"/>
      <c r="I102" s="112"/>
      <c r="J102" s="112"/>
      <c r="K102" s="112"/>
      <c r="L102" s="112"/>
      <c r="M102" s="216"/>
      <c r="N102" s="216"/>
      <c r="O102" s="216"/>
      <c r="P102" s="216"/>
      <c r="Q102" s="216"/>
      <c r="R102" s="216"/>
      <c r="S102" s="131" t="s">
        <v>165</v>
      </c>
      <c r="T102" s="22">
        <f aca="true" t="shared" si="30" ref="T102:Y102">SUM(T95+T98+T100+T101)</f>
        <v>8501.193561427088</v>
      </c>
      <c r="U102" s="196">
        <f t="shared" si="30"/>
        <v>10528.883521233316</v>
      </c>
      <c r="V102" s="196">
        <f t="shared" si="30"/>
        <v>10720.406810305338</v>
      </c>
      <c r="W102" s="22">
        <f t="shared" si="30"/>
        <v>10613.732993447782</v>
      </c>
      <c r="X102" s="196">
        <f t="shared" si="30"/>
        <v>10678.498948364131</v>
      </c>
      <c r="Y102" s="258">
        <f t="shared" si="30"/>
        <v>0</v>
      </c>
      <c r="Z102" s="1"/>
    </row>
    <row r="103" spans="1:26" ht="15" customHeight="1">
      <c r="A103" s="83"/>
      <c r="B103" s="84"/>
      <c r="C103" s="84"/>
      <c r="D103" s="84"/>
      <c r="E103" s="85"/>
      <c r="F103" s="85"/>
      <c r="G103" s="85"/>
      <c r="H103" s="112"/>
      <c r="I103" s="112"/>
      <c r="J103" s="112"/>
      <c r="K103" s="112"/>
      <c r="L103" s="112"/>
      <c r="M103" s="217"/>
      <c r="N103" s="217"/>
      <c r="O103" s="217"/>
      <c r="P103" s="217"/>
      <c r="Q103" s="217"/>
      <c r="R103" s="217"/>
      <c r="S103" s="218"/>
      <c r="T103" s="211"/>
      <c r="U103" s="212"/>
      <c r="V103" s="212"/>
      <c r="W103" s="211"/>
      <c r="X103" s="235"/>
      <c r="Y103" s="259"/>
      <c r="Z103" s="1"/>
    </row>
    <row r="104" spans="1:26" ht="15" customHeight="1">
      <c r="A104" s="83"/>
      <c r="B104" s="84"/>
      <c r="C104" s="84"/>
      <c r="D104" s="84" t="s">
        <v>166</v>
      </c>
      <c r="E104" s="85"/>
      <c r="F104" s="85"/>
      <c r="G104" s="85"/>
      <c r="H104" s="112" t="s">
        <v>167</v>
      </c>
      <c r="I104" s="112"/>
      <c r="J104" s="112"/>
      <c r="K104" s="112"/>
      <c r="L104" s="112"/>
      <c r="M104" s="213">
        <v>0.0708</v>
      </c>
      <c r="N104" s="213">
        <v>0.0745</v>
      </c>
      <c r="O104" s="213">
        <v>0.0754</v>
      </c>
      <c r="P104" s="213">
        <v>0.0788</v>
      </c>
      <c r="Q104" s="213">
        <v>0.0788</v>
      </c>
      <c r="R104" s="213">
        <v>0.0788</v>
      </c>
      <c r="S104" s="131" t="s">
        <v>168</v>
      </c>
      <c r="T104" s="214">
        <f aca="true" t="shared" si="31" ref="T104:Y104">IF($D91="CIT WO",(M104*T102),(M104*(T102-T91)))</f>
        <v>601.8845041490379</v>
      </c>
      <c r="U104" s="214">
        <f t="shared" si="31"/>
        <v>784.401822331882</v>
      </c>
      <c r="V104" s="215">
        <f t="shared" si="31"/>
        <v>808.3186734970224</v>
      </c>
      <c r="W104" s="214">
        <f t="shared" si="31"/>
        <v>836.3621598836852</v>
      </c>
      <c r="X104" s="236">
        <f t="shared" si="31"/>
        <v>841.4657171310935</v>
      </c>
      <c r="Y104" s="257">
        <f t="shared" si="31"/>
        <v>0</v>
      </c>
      <c r="Z104" s="1"/>
    </row>
    <row r="105" spans="1:26" ht="15" customHeight="1">
      <c r="A105" s="83" t="s">
        <v>169</v>
      </c>
      <c r="B105" s="84"/>
      <c r="C105" s="84"/>
      <c r="D105" s="84"/>
      <c r="E105" s="85"/>
      <c r="F105" s="85"/>
      <c r="G105" s="85"/>
      <c r="H105" s="112"/>
      <c r="I105" s="112"/>
      <c r="J105" s="112"/>
      <c r="K105" s="112"/>
      <c r="L105" s="112"/>
      <c r="M105" s="216"/>
      <c r="N105" s="216"/>
      <c r="O105" s="216"/>
      <c r="P105" s="216"/>
      <c r="Q105" s="216"/>
      <c r="R105" s="216"/>
      <c r="S105" s="131" t="s">
        <v>170</v>
      </c>
      <c r="T105" s="22">
        <f aca="true" t="shared" si="32" ref="T105:Y105">SUM(T102+T104)</f>
        <v>9103.078065576126</v>
      </c>
      <c r="U105" s="196">
        <f t="shared" si="32"/>
        <v>11313.285343565198</v>
      </c>
      <c r="V105" s="196">
        <f t="shared" si="32"/>
        <v>11528.72548380236</v>
      </c>
      <c r="W105" s="22">
        <f t="shared" si="32"/>
        <v>11450.095153331467</v>
      </c>
      <c r="X105" s="196">
        <f t="shared" si="32"/>
        <v>11519.964665495225</v>
      </c>
      <c r="Y105" s="253">
        <f t="shared" si="32"/>
        <v>0</v>
      </c>
      <c r="Z105" s="1"/>
    </row>
    <row r="106" spans="1:26" ht="15" customHeight="1">
      <c r="A106" s="83"/>
      <c r="B106" s="84"/>
      <c r="C106" s="84"/>
      <c r="D106" s="84"/>
      <c r="E106" s="85"/>
      <c r="F106" s="85"/>
      <c r="G106" s="85"/>
      <c r="H106" s="85"/>
      <c r="I106" s="85"/>
      <c r="J106" s="85"/>
      <c r="K106" s="85"/>
      <c r="L106" s="85"/>
      <c r="M106" s="85"/>
      <c r="N106" s="85"/>
      <c r="O106" s="85"/>
      <c r="P106" s="85"/>
      <c r="Q106" s="85"/>
      <c r="R106" s="85"/>
      <c r="S106" s="85"/>
      <c r="T106" s="211"/>
      <c r="U106" s="212"/>
      <c r="V106" s="212"/>
      <c r="W106" s="211"/>
      <c r="X106" s="235"/>
      <c r="Y106" s="259"/>
      <c r="Z106" s="1"/>
    </row>
    <row r="107" spans="1:26" ht="15" customHeight="1">
      <c r="A107" s="143" t="s">
        <v>171</v>
      </c>
      <c r="B107" s="144"/>
      <c r="C107" s="144"/>
      <c r="D107" s="219"/>
      <c r="E107" s="144"/>
      <c r="F107" s="144"/>
      <c r="G107" s="144"/>
      <c r="H107" s="148" t="s">
        <v>172</v>
      </c>
      <c r="I107" s="148"/>
      <c r="J107" s="148"/>
      <c r="K107" s="148"/>
      <c r="L107" s="148"/>
      <c r="M107" s="213">
        <v>0.015</v>
      </c>
      <c r="N107" s="213">
        <v>0.014</v>
      </c>
      <c r="O107" s="213">
        <v>0.013</v>
      </c>
      <c r="P107" s="213">
        <v>0.013</v>
      </c>
      <c r="Q107" s="213">
        <v>0.013</v>
      </c>
      <c r="R107" s="213">
        <v>0.013</v>
      </c>
      <c r="S107" s="148" t="s">
        <v>173</v>
      </c>
      <c r="T107" s="214">
        <f aca="true" t="shared" si="33" ref="T107:Y107">M107*T105</f>
        <v>136.5461709836419</v>
      </c>
      <c r="U107" s="215">
        <f t="shared" si="33"/>
        <v>158.38599480991277</v>
      </c>
      <c r="V107" s="215">
        <f t="shared" si="33"/>
        <v>149.87343128943067</v>
      </c>
      <c r="W107" s="214">
        <f t="shared" si="33"/>
        <v>148.85123699330907</v>
      </c>
      <c r="X107" s="215">
        <f t="shared" si="33"/>
        <v>149.7595406514379</v>
      </c>
      <c r="Y107" s="257">
        <f t="shared" si="33"/>
        <v>0</v>
      </c>
      <c r="Z107" s="1"/>
    </row>
    <row r="108" spans="1:26" ht="15" customHeight="1">
      <c r="A108" s="94"/>
      <c r="B108" s="95"/>
      <c r="C108" s="95"/>
      <c r="D108" s="85"/>
      <c r="E108" s="85"/>
      <c r="F108" s="85"/>
      <c r="G108" s="120"/>
      <c r="H108" s="120"/>
      <c r="I108" s="120"/>
      <c r="J108" s="120"/>
      <c r="K108" s="120"/>
      <c r="L108" s="120"/>
      <c r="M108" s="85"/>
      <c r="N108" s="85"/>
      <c r="O108" s="85"/>
      <c r="P108" s="85"/>
      <c r="Q108" s="85"/>
      <c r="R108" s="85"/>
      <c r="S108" s="95"/>
      <c r="T108" s="166"/>
      <c r="U108" s="166"/>
      <c r="V108" s="166"/>
      <c r="W108" s="166"/>
      <c r="X108" s="166"/>
      <c r="Y108" s="167"/>
      <c r="Z108" s="1"/>
    </row>
    <row r="109" spans="1:26" ht="15" customHeight="1">
      <c r="A109" s="94" t="s">
        <v>174</v>
      </c>
      <c r="B109" s="95"/>
      <c r="C109" s="95"/>
      <c r="D109" s="85"/>
      <c r="E109" s="85"/>
      <c r="F109" s="85"/>
      <c r="G109" s="120"/>
      <c r="H109" s="120"/>
      <c r="I109" s="120"/>
      <c r="J109" s="120"/>
      <c r="K109" s="120"/>
      <c r="L109" s="120"/>
      <c r="M109" s="85"/>
      <c r="N109" s="85"/>
      <c r="O109" s="85"/>
      <c r="P109" s="85"/>
      <c r="Q109" s="85"/>
      <c r="R109" s="85"/>
      <c r="S109" s="135" t="s">
        <v>175</v>
      </c>
      <c r="T109" s="211">
        <f aca="true" t="shared" si="34" ref="T109:Y109">SUM(T105+T107)</f>
        <v>9239.624236559768</v>
      </c>
      <c r="U109" s="196">
        <f t="shared" si="34"/>
        <v>11471.67133837511</v>
      </c>
      <c r="V109" s="196">
        <f t="shared" si="34"/>
        <v>11678.59891509179</v>
      </c>
      <c r="W109" s="22">
        <f t="shared" si="34"/>
        <v>11598.946390324776</v>
      </c>
      <c r="X109" s="196">
        <f t="shared" si="34"/>
        <v>11669.724206146662</v>
      </c>
      <c r="Y109" s="253">
        <f t="shared" si="34"/>
        <v>0</v>
      </c>
      <c r="Z109" s="1"/>
    </row>
    <row r="110" spans="1:26" ht="15" customHeight="1" thickBot="1">
      <c r="A110" s="220"/>
      <c r="B110" s="221"/>
      <c r="C110" s="221"/>
      <c r="D110" s="222"/>
      <c r="E110" s="222"/>
      <c r="F110" s="222"/>
      <c r="G110" s="223"/>
      <c r="H110" s="223"/>
      <c r="I110" s="223"/>
      <c r="J110" s="223"/>
      <c r="K110" s="223"/>
      <c r="L110" s="223"/>
      <c r="M110" s="222"/>
      <c r="N110" s="222"/>
      <c r="O110" s="222"/>
      <c r="P110" s="222"/>
      <c r="Q110" s="222"/>
      <c r="R110" s="222"/>
      <c r="S110" s="224"/>
      <c r="T110" s="225"/>
      <c r="U110" s="225"/>
      <c r="V110" s="225"/>
      <c r="W110" s="225"/>
      <c r="X110" s="225"/>
      <c r="Y110" s="226"/>
      <c r="Z110" s="1"/>
    </row>
    <row r="111" spans="1:6" ht="12" thickTop="1">
      <c r="A111" s="67" t="s">
        <v>127</v>
      </c>
      <c r="B111" s="67"/>
      <c r="C111" s="67"/>
      <c r="D111" s="67"/>
      <c r="E111" s="67"/>
      <c r="F111" s="67"/>
    </row>
    <row r="113" ht="10.5">
      <c r="Q113" s="268"/>
    </row>
    <row r="114" spans="20:23" ht="10.5">
      <c r="T114" s="268"/>
      <c r="U114" s="268"/>
      <c r="V114" s="268"/>
      <c r="W114" s="268"/>
    </row>
    <row r="115" ht="10.5">
      <c r="T115" s="268"/>
    </row>
    <row r="116" ht="10.5">
      <c r="T116" s="268"/>
    </row>
    <row r="117" ht="10.5">
      <c r="T117" s="268"/>
    </row>
    <row r="118" ht="10.5">
      <c r="T118" s="268"/>
    </row>
    <row r="119" ht="10.5">
      <c r="T119" s="268"/>
    </row>
  </sheetData>
  <mergeCells count="9">
    <mergeCell ref="D43:H43"/>
    <mergeCell ref="D48:H48"/>
    <mergeCell ref="D53:H53"/>
    <mergeCell ref="AB18:AG18"/>
    <mergeCell ref="AB22:AG22"/>
    <mergeCell ref="AB81:AG81"/>
    <mergeCell ref="G12:L12"/>
    <mergeCell ref="M12:R12"/>
    <mergeCell ref="D38:H38"/>
  </mergeCells>
  <printOptions horizontalCentered="1" verticalCentered="1"/>
  <pageMargins left="0.5" right="0.5" top="0.5" bottom="0.5" header="0.5" footer="0.25"/>
  <pageSetup horizontalDpi="300" verticalDpi="300" orientation="landscape" scale="55"/>
  <headerFooter alignWithMargins="0">
    <oddFooter>&amp;L&amp;7&amp;F  &amp;D  &amp;T&amp;R&amp;7Version 2.00   October 10, 2002&amp;6
</oddFooter>
  </headerFooter>
  <drawing r:id="rId1"/>
</worksheet>
</file>

<file path=xl/worksheets/sheet3.xml><?xml version="1.0" encoding="utf-8"?>
<worksheet xmlns="http://schemas.openxmlformats.org/spreadsheetml/2006/main" xmlns:r="http://schemas.openxmlformats.org/officeDocument/2006/relationships">
  <sheetPr codeName="Sheet2"/>
  <dimension ref="A2:S282"/>
  <sheetViews>
    <sheetView workbookViewId="0" topLeftCell="A250">
      <selection activeCell="A1" sqref="A1"/>
    </sheetView>
  </sheetViews>
  <sheetFormatPr defaultColWidth="11.00390625" defaultRowHeight="12.75"/>
  <cols>
    <col min="1" max="1" width="2.375" style="45" customWidth="1"/>
    <col min="2" max="2" width="35.25390625" style="9" customWidth="1"/>
    <col min="3" max="3" width="0.37109375" style="0" customWidth="1"/>
    <col min="4" max="4" width="12.375" style="0" customWidth="1"/>
    <col min="5" max="5" width="1.25" style="0" customWidth="1"/>
    <col min="6" max="6" width="7.875" style="0" customWidth="1"/>
    <col min="7" max="7" width="1.25" style="0" customWidth="1"/>
    <col min="8" max="8" width="7.875" style="0" customWidth="1"/>
    <col min="9" max="16384" width="8.75390625" style="0" customWidth="1"/>
  </cols>
  <sheetData>
    <row r="2" spans="1:4" ht="18">
      <c r="A2" s="42"/>
      <c r="B2" s="30" t="s">
        <v>126</v>
      </c>
      <c r="C2" s="31"/>
      <c r="D2" s="32" t="str">
        <f>+'enter cost here'!D8</f>
        <v>GPS Data Products for Solid Earth Science</v>
      </c>
    </row>
    <row r="3" spans="1:4" ht="12.75">
      <c r="A3" s="43"/>
      <c r="B3" s="2"/>
      <c r="C3" s="2"/>
      <c r="D3" s="5"/>
    </row>
    <row r="4" spans="1:4" ht="12.75">
      <c r="A4" s="44"/>
      <c r="B4" s="21"/>
      <c r="C4" s="21"/>
      <c r="D4" s="267"/>
    </row>
    <row r="5" spans="1:4" ht="12.75">
      <c r="A5" s="44"/>
      <c r="B5" s="2"/>
      <c r="C5" s="21"/>
      <c r="D5" s="5"/>
    </row>
    <row r="6" spans="1:6" ht="12.75">
      <c r="A6" s="44"/>
      <c r="B6" s="2"/>
      <c r="C6" s="21"/>
      <c r="D6" s="5"/>
      <c r="F6" s="29"/>
    </row>
    <row r="7" spans="1:8" ht="18">
      <c r="A7" s="302" t="s">
        <v>86</v>
      </c>
      <c r="B7" s="302"/>
      <c r="C7" s="302"/>
      <c r="D7" s="302"/>
      <c r="E7" s="302"/>
      <c r="F7" s="302"/>
      <c r="G7" s="302"/>
      <c r="H7" s="302"/>
    </row>
    <row r="8" spans="1:8" ht="6.75" customHeight="1">
      <c r="A8" s="303"/>
      <c r="B8" s="303"/>
      <c r="C8" s="303"/>
      <c r="D8" s="303"/>
      <c r="E8" s="303"/>
      <c r="F8" s="303"/>
      <c r="G8" s="303"/>
      <c r="H8" s="303"/>
    </row>
    <row r="9" ht="26.25">
      <c r="C9" s="20"/>
    </row>
    <row r="10" spans="1:9" ht="15" customHeight="1">
      <c r="A10" s="46"/>
      <c r="B10" s="8" t="s">
        <v>3</v>
      </c>
      <c r="C10" s="8"/>
      <c r="D10" s="8"/>
      <c r="E10" s="8"/>
      <c r="F10" s="304" t="s">
        <v>180</v>
      </c>
      <c r="G10" s="304"/>
      <c r="H10" s="304"/>
      <c r="I10" s="8" t="s">
        <v>104</v>
      </c>
    </row>
    <row r="11" spans="4:11" ht="15.75">
      <c r="D11" s="10" t="s">
        <v>177</v>
      </c>
      <c r="E11" s="10"/>
      <c r="F11" s="14" t="s">
        <v>178</v>
      </c>
      <c r="G11" s="18"/>
      <c r="H11" s="14" t="s">
        <v>179</v>
      </c>
      <c r="I11" s="310" t="s">
        <v>4</v>
      </c>
      <c r="J11" s="311"/>
      <c r="K11" s="311"/>
    </row>
    <row r="12" spans="1:11" ht="15.75">
      <c r="A12" s="45" t="s">
        <v>90</v>
      </c>
      <c r="B12" s="305" t="s">
        <v>89</v>
      </c>
      <c r="C12" s="7"/>
      <c r="D12" s="307">
        <f>'enter cost here'!T30</f>
        <v>140.95040110708803</v>
      </c>
      <c r="E12" s="17"/>
      <c r="F12" s="309"/>
      <c r="G12" s="19"/>
      <c r="H12" s="309"/>
      <c r="I12" s="311"/>
      <c r="J12" s="311"/>
      <c r="K12" s="311"/>
    </row>
    <row r="13" spans="2:19" ht="15" customHeight="1">
      <c r="B13" s="306"/>
      <c r="C13" s="7"/>
      <c r="D13" s="308"/>
      <c r="E13" s="7"/>
      <c r="F13" s="309"/>
      <c r="G13" s="19"/>
      <c r="H13" s="309"/>
      <c r="S13" t="s">
        <v>102</v>
      </c>
    </row>
    <row r="14" spans="1:19" ht="12.75">
      <c r="A14" s="45" t="s">
        <v>91</v>
      </c>
      <c r="B14" s="12" t="s">
        <v>176</v>
      </c>
      <c r="D14" s="33"/>
      <c r="F14" s="15"/>
      <c r="G14" s="19"/>
      <c r="H14" s="15"/>
      <c r="S14" t="s">
        <v>103</v>
      </c>
    </row>
    <row r="15" spans="2:8" ht="12.75">
      <c r="B15" s="41" t="s">
        <v>203</v>
      </c>
      <c r="D15" s="34">
        <f>'enter cost here'!T70</f>
        <v>0</v>
      </c>
      <c r="F15" s="15"/>
      <c r="G15" s="19"/>
      <c r="H15" s="15"/>
    </row>
    <row r="16" spans="2:8" ht="12.75">
      <c r="B16" s="12"/>
      <c r="D16" s="33"/>
      <c r="F16" s="15"/>
      <c r="G16" s="19"/>
      <c r="H16" s="15"/>
    </row>
    <row r="17" spans="2:8" ht="15.75">
      <c r="B17" s="41" t="s">
        <v>204</v>
      </c>
      <c r="D17" s="34">
        <f>'enter cost here'!T73</f>
        <v>0</v>
      </c>
      <c r="E17" s="17"/>
      <c r="F17" s="16"/>
      <c r="G17" s="19"/>
      <c r="H17" s="16"/>
    </row>
    <row r="18" spans="2:8" ht="12.75">
      <c r="B18" s="41"/>
      <c r="D18" s="33"/>
      <c r="F18" s="15"/>
      <c r="G18" s="19"/>
      <c r="H18" s="15"/>
    </row>
    <row r="19" spans="2:8" ht="15.75">
      <c r="B19" s="41" t="s">
        <v>82</v>
      </c>
      <c r="D19" s="34">
        <f>'enter cost here'!T79</f>
        <v>0</v>
      </c>
      <c r="E19" s="17"/>
      <c r="F19" s="16"/>
      <c r="G19" s="19"/>
      <c r="H19" s="16"/>
    </row>
    <row r="20" spans="2:8" ht="12.75">
      <c r="B20" s="41"/>
      <c r="D20" s="33"/>
      <c r="F20" s="15"/>
      <c r="G20" s="19"/>
      <c r="H20" s="15"/>
    </row>
    <row r="21" spans="2:8" ht="15.75">
      <c r="B21" s="41" t="s">
        <v>83</v>
      </c>
      <c r="D21" s="34">
        <f>'enter cost here'!T83</f>
        <v>0</v>
      </c>
      <c r="E21" s="17"/>
      <c r="F21" s="16"/>
      <c r="G21" s="19"/>
      <c r="H21" s="16"/>
    </row>
    <row r="22" spans="2:8" ht="12.75">
      <c r="B22" s="41"/>
      <c r="D22" s="33"/>
      <c r="F22" s="15"/>
      <c r="G22" s="19"/>
      <c r="H22" s="15"/>
    </row>
    <row r="23" spans="2:8" ht="15.75">
      <c r="B23" s="41" t="s">
        <v>84</v>
      </c>
      <c r="D23" s="34">
        <f>'enter cost here'!T58</f>
        <v>8300</v>
      </c>
      <c r="E23" s="17"/>
      <c r="F23" s="16"/>
      <c r="G23" s="19"/>
      <c r="H23" s="16"/>
    </row>
    <row r="24" spans="2:8" ht="12.75">
      <c r="B24" s="41"/>
      <c r="D24" s="33"/>
      <c r="F24" s="15"/>
      <c r="G24" s="19"/>
      <c r="H24" s="15"/>
    </row>
    <row r="25" spans="2:8" ht="15.75">
      <c r="B25" s="41" t="s">
        <v>85</v>
      </c>
      <c r="D25" s="35"/>
      <c r="E25" s="17"/>
      <c r="F25" s="19"/>
      <c r="G25" s="19"/>
      <c r="H25" s="19"/>
    </row>
    <row r="26" spans="2:8" ht="15" customHeight="1">
      <c r="B26" s="41" t="s">
        <v>80</v>
      </c>
      <c r="C26" s="27"/>
      <c r="D26" s="35">
        <f>'enter cost here'!T98+'enter cost here'!T100+'enter cost here'!T101+'enter cost here'!T93</f>
        <v>60.243160319999994</v>
      </c>
      <c r="E26" s="4"/>
      <c r="F26" s="26"/>
      <c r="G26" s="26"/>
      <c r="H26" s="26"/>
    </row>
    <row r="27" spans="2:8" ht="15" customHeight="1">
      <c r="B27" s="41" t="s">
        <v>81</v>
      </c>
      <c r="C27" s="27"/>
      <c r="D27" s="34">
        <f>'enter cost here'!T65</f>
        <v>0</v>
      </c>
      <c r="E27" s="4"/>
      <c r="F27" s="16"/>
      <c r="G27" s="19"/>
      <c r="H27" s="16"/>
    </row>
    <row r="28" spans="2:8" ht="12.75">
      <c r="B28" s="41"/>
      <c r="D28" s="33"/>
      <c r="F28" s="15"/>
      <c r="G28" s="19"/>
      <c r="H28" s="15"/>
    </row>
    <row r="29" spans="1:8" ht="15.75">
      <c r="A29" s="45" t="s">
        <v>92</v>
      </c>
      <c r="B29" s="12" t="s">
        <v>181</v>
      </c>
      <c r="D29" s="34">
        <f>'enter cost here'!T104+'enter cost here'!T91</f>
        <v>601.8845041490379</v>
      </c>
      <c r="E29" s="17"/>
      <c r="F29" s="16"/>
      <c r="G29" s="19"/>
      <c r="H29" s="16"/>
    </row>
    <row r="30" spans="2:8" ht="12.75">
      <c r="B30" s="41"/>
      <c r="D30" s="33"/>
      <c r="F30" s="15"/>
      <c r="G30" s="19"/>
      <c r="H30" s="15"/>
    </row>
    <row r="31" spans="1:8" ht="15.75">
      <c r="A31" s="45" t="s">
        <v>98</v>
      </c>
      <c r="B31" s="12" t="s">
        <v>101</v>
      </c>
      <c r="E31" s="17"/>
      <c r="F31" s="19"/>
      <c r="G31" s="19"/>
      <c r="H31" s="19"/>
    </row>
    <row r="32" spans="2:8" ht="15.75">
      <c r="B32" s="41" t="s">
        <v>99</v>
      </c>
      <c r="D32" s="34">
        <f>'enter cost here'!T107</f>
        <v>136.5461709836419</v>
      </c>
      <c r="E32" s="17"/>
      <c r="F32" s="16"/>
      <c r="G32" s="19"/>
      <c r="H32" s="16"/>
    </row>
    <row r="33" spans="2:8" ht="15.75">
      <c r="B33" s="41" t="s">
        <v>100</v>
      </c>
      <c r="D33" s="34"/>
      <c r="E33" s="17"/>
      <c r="F33" s="16"/>
      <c r="G33" s="19"/>
      <c r="H33" s="16"/>
    </row>
    <row r="34" spans="2:8" ht="12.75">
      <c r="B34" s="41"/>
      <c r="D34" s="33"/>
      <c r="F34" s="15"/>
      <c r="G34" s="19"/>
      <c r="H34" s="15"/>
    </row>
    <row r="35" spans="1:8" ht="15.75">
      <c r="A35" s="45" t="s">
        <v>93</v>
      </c>
      <c r="B35" s="11" t="s">
        <v>189</v>
      </c>
      <c r="D35" s="34">
        <f>SUM(D12:D33)</f>
        <v>9239.624236559768</v>
      </c>
      <c r="E35" s="17"/>
      <c r="F35" s="16"/>
      <c r="G35" s="19"/>
      <c r="H35" s="16"/>
    </row>
    <row r="36" spans="4:8" ht="12.75">
      <c r="D36" s="33"/>
      <c r="F36" s="15"/>
      <c r="G36" s="19"/>
      <c r="H36" s="15"/>
    </row>
    <row r="37" spans="1:8" s="36" customFormat="1" ht="15.75">
      <c r="A37" s="45" t="s">
        <v>94</v>
      </c>
      <c r="B37" s="12" t="s">
        <v>182</v>
      </c>
      <c r="D37" s="37"/>
      <c r="E37" s="38"/>
      <c r="F37" s="39"/>
      <c r="G37" s="40"/>
      <c r="H37" s="39"/>
    </row>
    <row r="38" spans="2:8" ht="12.75">
      <c r="B38" s="41"/>
      <c r="D38" s="33"/>
      <c r="F38" s="15"/>
      <c r="G38" s="19"/>
      <c r="H38" s="15"/>
    </row>
    <row r="39" spans="1:2" ht="12.75">
      <c r="A39"/>
      <c r="B39"/>
    </row>
    <row r="40" spans="1:2" ht="12.75">
      <c r="A40"/>
      <c r="B40"/>
    </row>
    <row r="41" spans="1:8" ht="12.75">
      <c r="A41" s="45" t="s">
        <v>95</v>
      </c>
      <c r="B41" s="12" t="s">
        <v>183</v>
      </c>
      <c r="D41" s="33"/>
      <c r="F41" s="15"/>
      <c r="G41" s="19"/>
      <c r="H41" s="15"/>
    </row>
    <row r="42" spans="2:8" ht="12.75">
      <c r="B42" s="41" t="s">
        <v>184</v>
      </c>
      <c r="D42" s="34"/>
      <c r="F42" s="15"/>
      <c r="G42" s="19"/>
      <c r="H42" s="15"/>
    </row>
    <row r="43" spans="2:8" ht="15.75">
      <c r="B43" s="41" t="s">
        <v>185</v>
      </c>
      <c r="D43" s="34"/>
      <c r="E43" s="17"/>
      <c r="F43" s="16"/>
      <c r="G43" s="19"/>
      <c r="H43" s="16"/>
    </row>
    <row r="44" spans="2:8" ht="12.75">
      <c r="B44" s="41"/>
      <c r="D44" s="33"/>
      <c r="F44" s="15"/>
      <c r="G44" s="19"/>
      <c r="H44" s="15"/>
    </row>
    <row r="45" spans="1:8" ht="15.75">
      <c r="A45" s="45" t="s">
        <v>96</v>
      </c>
      <c r="B45" s="13" t="s">
        <v>186</v>
      </c>
      <c r="D45" s="34">
        <f>+D35-D37+D42-D43</f>
        <v>9239.624236559768</v>
      </c>
      <c r="E45" s="17"/>
      <c r="F45" s="16"/>
      <c r="G45" s="19"/>
      <c r="H45" s="15" t="s">
        <v>188</v>
      </c>
    </row>
    <row r="46" spans="2:8" ht="12.75">
      <c r="B46" s="41"/>
      <c r="F46" s="15"/>
      <c r="G46" s="19"/>
      <c r="H46" s="15"/>
    </row>
    <row r="47" spans="1:8" ht="12.75">
      <c r="A47" s="45" t="s">
        <v>97</v>
      </c>
      <c r="B47" s="11" t="s">
        <v>187</v>
      </c>
      <c r="D47" t="s">
        <v>188</v>
      </c>
      <c r="F47" s="15" t="s">
        <v>188</v>
      </c>
      <c r="G47" s="19"/>
      <c r="H47" s="16"/>
    </row>
    <row r="49" spans="1:4" ht="18">
      <c r="A49" s="42"/>
      <c r="B49" s="30" t="s">
        <v>126</v>
      </c>
      <c r="C49" s="31"/>
      <c r="D49" s="32" t="str">
        <f>+'enter cost here'!$D$8</f>
        <v>GPS Data Products for Solid Earth Science</v>
      </c>
    </row>
    <row r="50" spans="1:4" ht="12.75">
      <c r="A50" s="43"/>
      <c r="B50" s="2"/>
      <c r="C50" s="2"/>
      <c r="D50" s="5"/>
    </row>
    <row r="51" spans="1:4" ht="12" customHeight="1">
      <c r="A51" s="44"/>
      <c r="B51" s="21"/>
      <c r="C51" s="21"/>
      <c r="D51" s="3"/>
    </row>
    <row r="52" spans="1:4" ht="12.75">
      <c r="A52" s="44"/>
      <c r="B52" s="2"/>
      <c r="C52" s="21"/>
      <c r="D52" s="5"/>
    </row>
    <row r="53" spans="1:4" ht="12.75">
      <c r="A53" s="44"/>
      <c r="B53" s="2"/>
      <c r="C53" s="21"/>
      <c r="D53" s="5"/>
    </row>
    <row r="54" spans="1:8" ht="18">
      <c r="A54" s="302" t="s">
        <v>87</v>
      </c>
      <c r="B54" s="302"/>
      <c r="C54" s="302"/>
      <c r="D54" s="302"/>
      <c r="E54" s="302"/>
      <c r="F54" s="302"/>
      <c r="G54" s="302"/>
      <c r="H54" s="302"/>
    </row>
    <row r="55" spans="1:8" ht="6.75" customHeight="1">
      <c r="A55" s="303"/>
      <c r="B55" s="303"/>
      <c r="C55" s="303"/>
      <c r="D55" s="303"/>
      <c r="E55" s="303"/>
      <c r="F55" s="303"/>
      <c r="G55" s="303"/>
      <c r="H55" s="303"/>
    </row>
    <row r="56" ht="26.25" customHeight="1">
      <c r="C56" s="20"/>
    </row>
    <row r="57" spans="1:8" ht="12.75">
      <c r="A57" s="46"/>
      <c r="B57" s="8" t="s">
        <v>5</v>
      </c>
      <c r="C57" s="8"/>
      <c r="D57" s="8"/>
      <c r="E57" s="8"/>
      <c r="F57" s="304" t="s">
        <v>180</v>
      </c>
      <c r="G57" s="304"/>
      <c r="H57" s="304"/>
    </row>
    <row r="58" spans="4:8" ht="15.75">
      <c r="D58" s="10" t="s">
        <v>177</v>
      </c>
      <c r="E58" s="10"/>
      <c r="F58" s="14" t="s">
        <v>178</v>
      </c>
      <c r="G58" s="18"/>
      <c r="H58" s="14" t="s">
        <v>179</v>
      </c>
    </row>
    <row r="59" spans="1:8" ht="15" customHeight="1">
      <c r="A59" s="45" t="s">
        <v>90</v>
      </c>
      <c r="B59" s="305" t="s">
        <v>89</v>
      </c>
      <c r="C59" s="7"/>
      <c r="D59" s="307">
        <f>'enter cost here'!U30</f>
        <v>157.12750218831542</v>
      </c>
      <c r="E59" s="17"/>
      <c r="F59" s="309"/>
      <c r="G59" s="19"/>
      <c r="H59" s="309"/>
    </row>
    <row r="60" spans="2:8" ht="15.75">
      <c r="B60" s="306"/>
      <c r="C60" s="7"/>
      <c r="D60" s="308"/>
      <c r="E60" s="7"/>
      <c r="F60" s="309"/>
      <c r="G60" s="19"/>
      <c r="H60" s="309"/>
    </row>
    <row r="61" spans="1:8" ht="12.75">
      <c r="A61" s="45" t="s">
        <v>91</v>
      </c>
      <c r="B61" s="12" t="s">
        <v>176</v>
      </c>
      <c r="D61" s="33"/>
      <c r="F61" s="15"/>
      <c r="G61" s="19"/>
      <c r="H61" s="15"/>
    </row>
    <row r="62" spans="2:8" ht="12.75">
      <c r="B62" s="41" t="s">
        <v>203</v>
      </c>
      <c r="D62" s="34">
        <f>'enter cost here'!U70</f>
        <v>0</v>
      </c>
      <c r="F62" s="15"/>
      <c r="G62" s="19"/>
      <c r="H62" s="15"/>
    </row>
    <row r="63" spans="2:8" ht="12.75">
      <c r="B63" s="12"/>
      <c r="D63" s="33"/>
      <c r="F63" s="15"/>
      <c r="G63" s="19"/>
      <c r="H63" s="15"/>
    </row>
    <row r="64" spans="2:8" ht="15.75">
      <c r="B64" s="41" t="s">
        <v>204</v>
      </c>
      <c r="D64" s="34">
        <f>'enter cost here'!U73</f>
        <v>0</v>
      </c>
      <c r="E64" s="17"/>
      <c r="F64" s="16"/>
      <c r="G64" s="19"/>
      <c r="H64" s="16"/>
    </row>
    <row r="65" spans="2:8" ht="12.75">
      <c r="B65" s="41"/>
      <c r="D65" s="33"/>
      <c r="F65" s="15"/>
      <c r="G65" s="19"/>
      <c r="H65" s="15"/>
    </row>
    <row r="66" spans="2:8" ht="15.75">
      <c r="B66" s="41" t="s">
        <v>82</v>
      </c>
      <c r="D66" s="34">
        <f>'enter cost here'!U79</f>
        <v>0</v>
      </c>
      <c r="E66" s="17"/>
      <c r="F66" s="16"/>
      <c r="G66" s="19"/>
      <c r="H66" s="16"/>
    </row>
    <row r="67" spans="2:8" ht="12.75">
      <c r="B67" s="41"/>
      <c r="D67" s="33"/>
      <c r="F67" s="15"/>
      <c r="G67" s="19"/>
      <c r="H67" s="15"/>
    </row>
    <row r="68" spans="2:8" ht="15.75">
      <c r="B68" s="41" t="s">
        <v>83</v>
      </c>
      <c r="D68" s="34">
        <f>'enter cost here'!U83</f>
        <v>0</v>
      </c>
      <c r="E68" s="17"/>
      <c r="F68" s="16"/>
      <c r="G68" s="19"/>
      <c r="H68" s="16"/>
    </row>
    <row r="69" spans="2:8" ht="12.75">
      <c r="B69" s="41"/>
      <c r="D69" s="33"/>
      <c r="F69" s="15"/>
      <c r="G69" s="19"/>
      <c r="H69" s="15"/>
    </row>
    <row r="70" spans="2:8" ht="15.75">
      <c r="B70" s="41" t="s">
        <v>84</v>
      </c>
      <c r="D70" s="34">
        <f>'enter cost here'!U58</f>
        <v>10300</v>
      </c>
      <c r="E70" s="17"/>
      <c r="F70" s="16"/>
      <c r="G70" s="19"/>
      <c r="H70" s="16"/>
    </row>
    <row r="71" spans="2:8" ht="12.75">
      <c r="B71" s="41"/>
      <c r="D71" s="33"/>
      <c r="F71" s="15"/>
      <c r="G71" s="19"/>
      <c r="H71" s="15"/>
    </row>
    <row r="72" spans="2:8" ht="15.75">
      <c r="B72" s="41" t="s">
        <v>85</v>
      </c>
      <c r="D72" s="35"/>
      <c r="E72" s="17"/>
      <c r="F72" s="19"/>
      <c r="G72" s="19"/>
      <c r="H72" s="19"/>
    </row>
    <row r="73" spans="2:8" ht="15.75">
      <c r="B73" s="41" t="s">
        <v>80</v>
      </c>
      <c r="D73" s="35">
        <f>'enter cost here'!U98+'enter cost here'!U100+'enter cost here'!U101+'enter cost here'!U93</f>
        <v>71.756019045</v>
      </c>
      <c r="E73" s="17"/>
      <c r="F73" s="19"/>
      <c r="G73" s="19"/>
      <c r="H73" s="19"/>
    </row>
    <row r="74" spans="2:8" ht="15.75">
      <c r="B74" s="41" t="s">
        <v>81</v>
      </c>
      <c r="D74" s="34">
        <f>'enter cost here'!U65</f>
        <v>0</v>
      </c>
      <c r="E74" s="17"/>
      <c r="F74" s="16"/>
      <c r="G74" s="19"/>
      <c r="H74" s="16"/>
    </row>
    <row r="75" spans="2:8" ht="12.75">
      <c r="B75" s="41"/>
      <c r="D75" s="33"/>
      <c r="F75" s="15"/>
      <c r="G75" s="19"/>
      <c r="H75" s="15"/>
    </row>
    <row r="76" spans="1:8" ht="15.75">
      <c r="A76" s="45" t="s">
        <v>92</v>
      </c>
      <c r="B76" s="12" t="s">
        <v>181</v>
      </c>
      <c r="D76" s="34">
        <f>'enter cost here'!U104+'enter cost here'!U91</f>
        <v>784.401822331882</v>
      </c>
      <c r="E76" s="17"/>
      <c r="F76" s="16"/>
      <c r="G76" s="19"/>
      <c r="H76" s="16"/>
    </row>
    <row r="77" spans="2:8" ht="12.75">
      <c r="B77" s="41"/>
      <c r="D77" s="33"/>
      <c r="F77" s="15"/>
      <c r="G77" s="19"/>
      <c r="H77" s="15"/>
    </row>
    <row r="78" spans="1:8" ht="12.75">
      <c r="A78" s="45" t="s">
        <v>98</v>
      </c>
      <c r="B78" s="12" t="s">
        <v>101</v>
      </c>
      <c r="F78" s="19"/>
      <c r="G78" s="19"/>
      <c r="H78" s="19"/>
    </row>
    <row r="79" spans="2:8" ht="15.75">
      <c r="B79" s="41" t="s">
        <v>99</v>
      </c>
      <c r="D79" s="34">
        <f>'enter cost here'!U107</f>
        <v>158.38599480991277</v>
      </c>
      <c r="E79" s="17"/>
      <c r="F79" s="16"/>
      <c r="G79" s="19"/>
      <c r="H79" s="16"/>
    </row>
    <row r="80" spans="2:8" ht="15.75">
      <c r="B80" s="41" t="s">
        <v>100</v>
      </c>
      <c r="D80" s="34"/>
      <c r="E80" s="17"/>
      <c r="F80" s="16"/>
      <c r="G80" s="19"/>
      <c r="H80" s="16"/>
    </row>
    <row r="81" spans="2:8" ht="12.75">
      <c r="B81" s="41"/>
      <c r="D81" s="33"/>
      <c r="F81" s="15"/>
      <c r="G81" s="19"/>
      <c r="H81" s="15"/>
    </row>
    <row r="82" spans="1:8" ht="15.75">
      <c r="A82" s="45" t="s">
        <v>93</v>
      </c>
      <c r="B82" s="11" t="s">
        <v>189</v>
      </c>
      <c r="D82" s="34">
        <f>SUM(D59:D80)</f>
        <v>11471.67133837511</v>
      </c>
      <c r="E82" s="17"/>
      <c r="F82" s="16"/>
      <c r="G82" s="19"/>
      <c r="H82" s="16"/>
    </row>
    <row r="83" spans="4:8" ht="12.75">
      <c r="D83" s="33"/>
      <c r="F83" s="15"/>
      <c r="G83" s="19"/>
      <c r="H83" s="15"/>
    </row>
    <row r="84" spans="1:8" ht="15.75">
      <c r="A84" s="45" t="s">
        <v>94</v>
      </c>
      <c r="B84" s="12" t="s">
        <v>182</v>
      </c>
      <c r="D84" s="34"/>
      <c r="E84" s="17"/>
      <c r="F84" s="16"/>
      <c r="G84" s="19"/>
      <c r="H84" s="16"/>
    </row>
    <row r="85" spans="2:8" ht="12.75">
      <c r="B85" s="41"/>
      <c r="D85" s="33"/>
      <c r="F85" s="15"/>
      <c r="G85" s="19"/>
      <c r="H85" s="15"/>
    </row>
    <row r="86" spans="1:2" ht="12.75">
      <c r="A86"/>
      <c r="B86"/>
    </row>
    <row r="87" spans="1:2" ht="12.75">
      <c r="A87"/>
      <c r="B87"/>
    </row>
    <row r="88" spans="1:8" ht="12.75">
      <c r="A88" s="45" t="s">
        <v>95</v>
      </c>
      <c r="B88" s="12" t="s">
        <v>183</v>
      </c>
      <c r="D88" s="33"/>
      <c r="F88" s="15"/>
      <c r="G88" s="19"/>
      <c r="H88" s="15"/>
    </row>
    <row r="89" spans="2:8" ht="12.75">
      <c r="B89" s="41" t="s">
        <v>184</v>
      </c>
      <c r="D89" s="34"/>
      <c r="F89" s="15"/>
      <c r="G89" s="19"/>
      <c r="H89" s="15"/>
    </row>
    <row r="90" spans="2:8" ht="15.75">
      <c r="B90" s="41" t="s">
        <v>185</v>
      </c>
      <c r="D90" s="34"/>
      <c r="E90" s="17"/>
      <c r="F90" s="16"/>
      <c r="G90" s="19"/>
      <c r="H90" s="16"/>
    </row>
    <row r="91" spans="2:8" ht="12.75">
      <c r="B91" s="41"/>
      <c r="D91" s="33"/>
      <c r="F91" s="15"/>
      <c r="G91" s="19"/>
      <c r="H91" s="15"/>
    </row>
    <row r="92" spans="1:8" ht="15.75">
      <c r="A92" s="45" t="s">
        <v>96</v>
      </c>
      <c r="B92" s="13" t="s">
        <v>186</v>
      </c>
      <c r="D92" s="34">
        <f>+D82-D84+D89-D90</f>
        <v>11471.67133837511</v>
      </c>
      <c r="E92" s="17"/>
      <c r="F92" s="16"/>
      <c r="G92" s="19"/>
      <c r="H92" s="15" t="s">
        <v>188</v>
      </c>
    </row>
    <row r="93" spans="2:8" ht="12.75">
      <c r="B93" s="41"/>
      <c r="F93" s="15"/>
      <c r="G93" s="19"/>
      <c r="H93" s="15"/>
    </row>
    <row r="94" spans="1:8" ht="12.75">
      <c r="A94" s="45" t="s">
        <v>97</v>
      </c>
      <c r="B94" s="11" t="s">
        <v>187</v>
      </c>
      <c r="D94" t="s">
        <v>188</v>
      </c>
      <c r="F94" s="15" t="s">
        <v>188</v>
      </c>
      <c r="G94" s="19"/>
      <c r="H94" s="16"/>
    </row>
    <row r="96" spans="1:4" ht="18">
      <c r="A96" s="42"/>
      <c r="B96" s="30" t="s">
        <v>126</v>
      </c>
      <c r="C96" s="31"/>
      <c r="D96" s="32" t="str">
        <f>+'enter cost here'!$D$8</f>
        <v>GPS Data Products for Solid Earth Science</v>
      </c>
    </row>
    <row r="97" spans="1:4" ht="12.75">
      <c r="A97" s="43"/>
      <c r="B97" s="2"/>
      <c r="C97" s="2"/>
      <c r="D97" s="5"/>
    </row>
    <row r="98" spans="1:4" ht="12.75">
      <c r="A98" s="44"/>
      <c r="B98" s="21"/>
      <c r="C98" s="21"/>
      <c r="D98" s="3"/>
    </row>
    <row r="99" spans="1:4" ht="12.75">
      <c r="A99" s="44"/>
      <c r="B99" s="2"/>
      <c r="C99" s="21"/>
      <c r="D99" s="5"/>
    </row>
    <row r="100" spans="1:4" ht="12.75">
      <c r="A100" s="44"/>
      <c r="B100" s="2"/>
      <c r="C100" s="21"/>
      <c r="D100" s="5"/>
    </row>
    <row r="101" spans="1:8" ht="18">
      <c r="A101" s="302" t="s">
        <v>88</v>
      </c>
      <c r="B101" s="302"/>
      <c r="C101" s="302"/>
      <c r="D101" s="302"/>
      <c r="E101" s="302"/>
      <c r="F101" s="302"/>
      <c r="G101" s="302"/>
      <c r="H101" s="302"/>
    </row>
    <row r="102" spans="1:8" ht="6.75" customHeight="1">
      <c r="A102" s="303"/>
      <c r="B102" s="303"/>
      <c r="C102" s="303"/>
      <c r="D102" s="303"/>
      <c r="E102" s="303"/>
      <c r="F102" s="303"/>
      <c r="G102" s="303"/>
      <c r="H102" s="303"/>
    </row>
    <row r="103" ht="27.75">
      <c r="C103" s="20"/>
    </row>
    <row r="104" spans="1:8" ht="12.75">
      <c r="A104" s="46"/>
      <c r="B104" s="8" t="s">
        <v>6</v>
      </c>
      <c r="C104" s="8"/>
      <c r="D104" s="8"/>
      <c r="E104" s="8"/>
      <c r="F104" s="304" t="s">
        <v>180</v>
      </c>
      <c r="G104" s="304"/>
      <c r="H104" s="304"/>
    </row>
    <row r="105" spans="4:8" ht="15.75">
      <c r="D105" s="10" t="s">
        <v>177</v>
      </c>
      <c r="E105" s="10"/>
      <c r="F105" s="14" t="s">
        <v>178</v>
      </c>
      <c r="G105" s="18"/>
      <c r="H105" s="14" t="s">
        <v>179</v>
      </c>
    </row>
    <row r="106" spans="1:8" ht="15" customHeight="1">
      <c r="A106" s="45" t="s">
        <v>90</v>
      </c>
      <c r="B106" s="305" t="s">
        <v>89</v>
      </c>
      <c r="C106" s="7"/>
      <c r="D106" s="307">
        <f>'enter cost here'!V30</f>
        <v>289.0972990503375</v>
      </c>
      <c r="E106" s="17"/>
      <c r="F106" s="309"/>
      <c r="G106" s="19"/>
      <c r="H106" s="309"/>
    </row>
    <row r="107" spans="2:8" ht="15.75">
      <c r="B107" s="306"/>
      <c r="C107" s="7"/>
      <c r="D107" s="308"/>
      <c r="E107" s="7"/>
      <c r="F107" s="309"/>
      <c r="G107" s="19"/>
      <c r="H107" s="309"/>
    </row>
    <row r="108" spans="1:8" ht="12.75">
      <c r="A108" s="45" t="s">
        <v>91</v>
      </c>
      <c r="B108" s="12" t="s">
        <v>176</v>
      </c>
      <c r="D108" s="33"/>
      <c r="F108" s="15"/>
      <c r="G108" s="19"/>
      <c r="H108" s="15"/>
    </row>
    <row r="109" spans="2:8" ht="12.75">
      <c r="B109" s="41" t="s">
        <v>203</v>
      </c>
      <c r="D109" s="34">
        <f>'enter cost here'!V70</f>
        <v>0</v>
      </c>
      <c r="F109" s="15"/>
      <c r="G109" s="19"/>
      <c r="H109" s="15"/>
    </row>
    <row r="110" spans="2:8" ht="12.75">
      <c r="B110" s="12"/>
      <c r="D110" s="33"/>
      <c r="F110" s="15"/>
      <c r="G110" s="19"/>
      <c r="H110" s="15"/>
    </row>
    <row r="111" spans="2:8" ht="15.75">
      <c r="B111" s="41" t="s">
        <v>204</v>
      </c>
      <c r="D111" s="34">
        <f>'enter cost here'!V73</f>
        <v>0</v>
      </c>
      <c r="E111" s="17"/>
      <c r="F111" s="16"/>
      <c r="G111" s="19"/>
      <c r="H111" s="16"/>
    </row>
    <row r="112" spans="2:8" ht="12.75">
      <c r="B112" s="41"/>
      <c r="D112" s="33"/>
      <c r="F112" s="15"/>
      <c r="G112" s="19"/>
      <c r="H112" s="15"/>
    </row>
    <row r="113" spans="2:8" ht="15.75">
      <c r="B113" s="41" t="s">
        <v>82</v>
      </c>
      <c r="D113" s="34">
        <f>'enter cost here'!V79</f>
        <v>0</v>
      </c>
      <c r="E113" s="17"/>
      <c r="F113" s="16"/>
      <c r="G113" s="19"/>
      <c r="H113" s="16"/>
    </row>
    <row r="114" spans="2:8" ht="12.75">
      <c r="B114" s="41"/>
      <c r="D114" s="33"/>
      <c r="F114" s="15"/>
      <c r="G114" s="19"/>
      <c r="H114" s="15"/>
    </row>
    <row r="115" spans="2:8" ht="15.75">
      <c r="B115" s="41" t="s">
        <v>83</v>
      </c>
      <c r="D115" s="34">
        <f>'enter cost here'!V83</f>
        <v>0</v>
      </c>
      <c r="E115" s="17"/>
      <c r="F115" s="16"/>
      <c r="G115" s="19"/>
      <c r="H115" s="16"/>
    </row>
    <row r="116" spans="2:8" ht="12.75">
      <c r="B116" s="41"/>
      <c r="D116" s="33"/>
      <c r="F116" s="15"/>
      <c r="G116" s="19"/>
      <c r="H116" s="15"/>
    </row>
    <row r="117" spans="2:8" ht="15.75">
      <c r="B117" s="41" t="s">
        <v>84</v>
      </c>
      <c r="D117" s="34">
        <f>'enter cost here'!V58</f>
        <v>10300</v>
      </c>
      <c r="E117" s="17"/>
      <c r="F117" s="16"/>
      <c r="G117" s="19"/>
      <c r="H117" s="16"/>
    </row>
    <row r="118" spans="2:8" ht="12.75">
      <c r="B118" s="41"/>
      <c r="D118" s="33"/>
      <c r="F118" s="15"/>
      <c r="G118" s="19"/>
      <c r="H118" s="15"/>
    </row>
    <row r="119" spans="2:8" ht="15.75">
      <c r="B119" s="41" t="s">
        <v>85</v>
      </c>
      <c r="D119" s="35"/>
      <c r="E119" s="17"/>
      <c r="F119" s="19"/>
      <c r="G119" s="19"/>
      <c r="H119" s="19"/>
    </row>
    <row r="120" spans="2:8" ht="15.75">
      <c r="B120" s="41" t="s">
        <v>80</v>
      </c>
      <c r="D120" s="35">
        <f>'enter cost here'!V98+'enter cost here'!V100+'enter cost here'!V101+'enter cost here'!V93</f>
        <v>131.30951125500002</v>
      </c>
      <c r="E120" s="17"/>
      <c r="F120" s="19"/>
      <c r="G120" s="19"/>
      <c r="H120" s="19"/>
    </row>
    <row r="121" spans="2:8" ht="15.75">
      <c r="B121" s="41" t="s">
        <v>81</v>
      </c>
      <c r="D121" s="34">
        <f>'enter cost here'!V65</f>
        <v>0</v>
      </c>
      <c r="E121" s="28"/>
      <c r="F121" s="16"/>
      <c r="G121" s="19"/>
      <c r="H121" s="16"/>
    </row>
    <row r="122" spans="2:8" ht="12.75">
      <c r="B122" s="41"/>
      <c r="D122" s="33"/>
      <c r="F122" s="15"/>
      <c r="G122" s="19"/>
      <c r="H122" s="15"/>
    </row>
    <row r="123" spans="1:8" ht="15.75">
      <c r="A123" s="45" t="s">
        <v>92</v>
      </c>
      <c r="B123" s="12" t="s">
        <v>181</v>
      </c>
      <c r="D123" s="34">
        <f>'enter cost here'!V104+'enter cost here'!V91</f>
        <v>808.3186734970224</v>
      </c>
      <c r="E123" s="17"/>
      <c r="F123" s="16"/>
      <c r="G123" s="19"/>
      <c r="H123" s="16"/>
    </row>
    <row r="124" spans="2:8" ht="12.75">
      <c r="B124" s="41"/>
      <c r="D124" s="33"/>
      <c r="F124" s="15"/>
      <c r="G124" s="19"/>
      <c r="H124" s="15"/>
    </row>
    <row r="125" spans="1:8" ht="12.75">
      <c r="A125" s="45" t="s">
        <v>98</v>
      </c>
      <c r="B125" s="12" t="s">
        <v>101</v>
      </c>
      <c r="F125" s="19"/>
      <c r="G125" s="19"/>
      <c r="H125" s="19"/>
    </row>
    <row r="126" spans="2:8" ht="15.75">
      <c r="B126" s="41" t="s">
        <v>99</v>
      </c>
      <c r="D126" s="34">
        <f>'enter cost here'!V107</f>
        <v>149.87343128943067</v>
      </c>
      <c r="E126" s="17"/>
      <c r="F126" s="16"/>
      <c r="G126" s="19"/>
      <c r="H126" s="16"/>
    </row>
    <row r="127" spans="2:8" ht="15.75">
      <c r="B127" s="41" t="s">
        <v>100</v>
      </c>
      <c r="D127" s="34"/>
      <c r="E127" s="17"/>
      <c r="F127" s="16"/>
      <c r="G127" s="19"/>
      <c r="H127" s="16"/>
    </row>
    <row r="128" spans="2:8" ht="12.75">
      <c r="B128" s="41"/>
      <c r="D128" s="33"/>
      <c r="F128" s="15"/>
      <c r="G128" s="19"/>
      <c r="H128" s="15"/>
    </row>
    <row r="129" spans="1:8" ht="15.75">
      <c r="A129" s="45" t="s">
        <v>93</v>
      </c>
      <c r="B129" s="11" t="s">
        <v>189</v>
      </c>
      <c r="D129" s="34">
        <f>SUM(D106:D127)</f>
        <v>11678.59891509179</v>
      </c>
      <c r="E129" s="17"/>
      <c r="F129" s="16"/>
      <c r="G129" s="19"/>
      <c r="H129" s="16"/>
    </row>
    <row r="130" spans="4:8" ht="12.75">
      <c r="D130" s="33"/>
      <c r="F130" s="15"/>
      <c r="G130" s="19"/>
      <c r="H130" s="15"/>
    </row>
    <row r="131" spans="1:8" ht="15.75">
      <c r="A131" s="45" t="s">
        <v>94</v>
      </c>
      <c r="B131" s="12" t="s">
        <v>182</v>
      </c>
      <c r="D131" s="34"/>
      <c r="E131" s="17"/>
      <c r="F131" s="16"/>
      <c r="G131" s="19"/>
      <c r="H131" s="16"/>
    </row>
    <row r="132" spans="2:8" ht="12.75">
      <c r="B132" s="41"/>
      <c r="D132" s="33"/>
      <c r="F132" s="15"/>
      <c r="G132" s="19"/>
      <c r="H132" s="15"/>
    </row>
    <row r="133" spans="1:2" ht="12.75">
      <c r="A133"/>
      <c r="B133"/>
    </row>
    <row r="134" spans="1:2" ht="12.75">
      <c r="A134"/>
      <c r="B134"/>
    </row>
    <row r="135" spans="1:8" ht="12.75">
      <c r="A135" s="45" t="s">
        <v>95</v>
      </c>
      <c r="B135" s="12" t="s">
        <v>183</v>
      </c>
      <c r="D135" s="33"/>
      <c r="F135" s="15"/>
      <c r="G135" s="19"/>
      <c r="H135" s="15"/>
    </row>
    <row r="136" spans="2:8" ht="12.75">
      <c r="B136" s="41" t="s">
        <v>184</v>
      </c>
      <c r="D136" s="34"/>
      <c r="F136" s="15"/>
      <c r="G136" s="19"/>
      <c r="H136" s="15"/>
    </row>
    <row r="137" spans="2:8" ht="15.75">
      <c r="B137" s="41" t="s">
        <v>185</v>
      </c>
      <c r="D137" s="34"/>
      <c r="E137" s="17"/>
      <c r="F137" s="16"/>
      <c r="G137" s="19"/>
      <c r="H137" s="16"/>
    </row>
    <row r="138" spans="2:8" ht="12.75">
      <c r="B138" s="41"/>
      <c r="D138" s="33"/>
      <c r="F138" s="15"/>
      <c r="G138" s="19"/>
      <c r="H138" s="15"/>
    </row>
    <row r="139" spans="1:8" ht="15.75">
      <c r="A139" s="45" t="s">
        <v>96</v>
      </c>
      <c r="B139" s="13" t="s">
        <v>186</v>
      </c>
      <c r="D139" s="34">
        <f>+D129-D131+D136-D137</f>
        <v>11678.59891509179</v>
      </c>
      <c r="E139" s="17"/>
      <c r="F139" s="16"/>
      <c r="G139" s="19"/>
      <c r="H139" s="15" t="s">
        <v>188</v>
      </c>
    </row>
    <row r="140" spans="2:8" ht="12.75">
      <c r="B140" s="41"/>
      <c r="F140" s="15"/>
      <c r="G140" s="19"/>
      <c r="H140" s="15"/>
    </row>
    <row r="141" spans="1:8" ht="12.75">
      <c r="A141" s="45" t="s">
        <v>97</v>
      </c>
      <c r="B141" s="11" t="s">
        <v>187</v>
      </c>
      <c r="D141" t="s">
        <v>188</v>
      </c>
      <c r="F141" s="15" t="s">
        <v>188</v>
      </c>
      <c r="G141" s="19"/>
      <c r="H141" s="16"/>
    </row>
    <row r="142" spans="2:8" ht="12.75">
      <c r="B142" s="11"/>
      <c r="F142" s="24"/>
      <c r="G142" s="25"/>
      <c r="H142" s="25"/>
    </row>
    <row r="143" spans="1:4" ht="18">
      <c r="A143" s="42"/>
      <c r="B143" s="30" t="s">
        <v>126</v>
      </c>
      <c r="C143" s="31"/>
      <c r="D143" s="32" t="str">
        <f>+'enter cost here'!$D$8</f>
        <v>GPS Data Products for Solid Earth Science</v>
      </c>
    </row>
    <row r="144" spans="1:4" ht="12.75">
      <c r="A144" s="43"/>
      <c r="B144" s="2"/>
      <c r="C144" s="2"/>
      <c r="D144" s="5"/>
    </row>
    <row r="145" spans="1:4" ht="12" customHeight="1">
      <c r="A145" s="44"/>
      <c r="B145" s="21"/>
      <c r="C145" s="21"/>
      <c r="D145" s="3"/>
    </row>
    <row r="146" spans="1:4" ht="12.75">
      <c r="A146" s="44"/>
      <c r="B146" s="2"/>
      <c r="C146" s="21"/>
      <c r="D146" s="5"/>
    </row>
    <row r="147" spans="1:4" ht="12.75">
      <c r="A147" s="44"/>
      <c r="B147" s="2"/>
      <c r="C147" s="21"/>
      <c r="D147" s="5"/>
    </row>
    <row r="148" spans="1:8" ht="18">
      <c r="A148" s="302" t="s">
        <v>76</v>
      </c>
      <c r="B148" s="302"/>
      <c r="C148" s="302"/>
      <c r="D148" s="302"/>
      <c r="E148" s="302"/>
      <c r="F148" s="302"/>
      <c r="G148" s="302"/>
      <c r="H148" s="302"/>
    </row>
    <row r="149" spans="1:8" ht="6.75" customHeight="1">
      <c r="A149" s="303"/>
      <c r="B149" s="303"/>
      <c r="C149" s="303"/>
      <c r="D149" s="303"/>
      <c r="E149" s="303"/>
      <c r="F149" s="303"/>
      <c r="G149" s="303"/>
      <c r="H149" s="303"/>
    </row>
    <row r="150" ht="27.75">
      <c r="C150" s="20"/>
    </row>
    <row r="151" spans="1:8" ht="12.75">
      <c r="A151" s="46"/>
      <c r="B151" s="8" t="s">
        <v>7</v>
      </c>
      <c r="C151" s="8"/>
      <c r="D151" s="8"/>
      <c r="E151" s="8"/>
      <c r="F151" s="304" t="s">
        <v>180</v>
      </c>
      <c r="G151" s="304"/>
      <c r="H151" s="304"/>
    </row>
    <row r="152" spans="4:8" ht="15.75">
      <c r="D152" s="10" t="s">
        <v>177</v>
      </c>
      <c r="E152" s="10"/>
      <c r="F152" s="14" t="s">
        <v>178</v>
      </c>
      <c r="G152" s="18"/>
      <c r="H152" s="14" t="s">
        <v>179</v>
      </c>
    </row>
    <row r="153" spans="1:8" ht="15" customHeight="1">
      <c r="A153" s="45" t="s">
        <v>90</v>
      </c>
      <c r="B153" s="305" t="s">
        <v>89</v>
      </c>
      <c r="C153" s="7"/>
      <c r="D153" s="307">
        <f>'enter cost here'!W30</f>
        <v>215.42524213678223</v>
      </c>
      <c r="E153" s="17"/>
      <c r="F153" s="309"/>
      <c r="G153" s="19"/>
      <c r="H153" s="309"/>
    </row>
    <row r="154" spans="2:8" ht="15.75">
      <c r="B154" s="306"/>
      <c r="C154" s="7"/>
      <c r="D154" s="308"/>
      <c r="E154" s="7"/>
      <c r="F154" s="309"/>
      <c r="G154" s="19"/>
      <c r="H154" s="309"/>
    </row>
    <row r="155" spans="1:8" ht="12.75">
      <c r="A155" s="45" t="s">
        <v>91</v>
      </c>
      <c r="B155" s="12" t="s">
        <v>176</v>
      </c>
      <c r="D155" s="33"/>
      <c r="F155" s="15"/>
      <c r="G155" s="19"/>
      <c r="H155" s="15"/>
    </row>
    <row r="156" spans="2:8" ht="12.75">
      <c r="B156" s="41" t="s">
        <v>203</v>
      </c>
      <c r="D156" s="34">
        <f>'enter cost here'!W70</f>
        <v>0</v>
      </c>
      <c r="F156" s="15"/>
      <c r="G156" s="19"/>
      <c r="H156" s="15"/>
    </row>
    <row r="157" spans="2:8" ht="12.75">
      <c r="B157" s="12"/>
      <c r="D157" s="33"/>
      <c r="F157" s="15"/>
      <c r="G157" s="19"/>
      <c r="H157" s="15"/>
    </row>
    <row r="158" spans="2:8" ht="15.75">
      <c r="B158" s="41" t="s">
        <v>204</v>
      </c>
      <c r="D158" s="34">
        <f>'enter cost here'!W73</f>
        <v>0</v>
      </c>
      <c r="E158" s="17"/>
      <c r="F158" s="16"/>
      <c r="G158" s="19"/>
      <c r="H158" s="16"/>
    </row>
    <row r="159" spans="2:8" ht="12.75">
      <c r="B159" s="41"/>
      <c r="D159" s="33"/>
      <c r="F159" s="15"/>
      <c r="G159" s="19"/>
      <c r="H159" s="15"/>
    </row>
    <row r="160" spans="2:8" ht="15.75">
      <c r="B160" s="41" t="s">
        <v>82</v>
      </c>
      <c r="D160" s="34">
        <f>'enter cost here'!W79</f>
        <v>0</v>
      </c>
      <c r="E160" s="17"/>
      <c r="F160" s="16"/>
      <c r="G160" s="19"/>
      <c r="H160" s="16"/>
    </row>
    <row r="161" spans="2:8" ht="12.75">
      <c r="B161" s="41"/>
      <c r="D161" s="33"/>
      <c r="F161" s="15"/>
      <c r="G161" s="19"/>
      <c r="H161" s="15"/>
    </row>
    <row r="162" spans="2:8" ht="15.75">
      <c r="B162" s="41" t="s">
        <v>83</v>
      </c>
      <c r="D162" s="34">
        <f>'enter cost here'!W83</f>
        <v>0</v>
      </c>
      <c r="E162" s="17"/>
      <c r="F162" s="16"/>
      <c r="G162" s="19"/>
      <c r="H162" s="16"/>
    </row>
    <row r="163" spans="2:8" ht="12.75">
      <c r="B163" s="41"/>
      <c r="D163" s="33"/>
      <c r="F163" s="15"/>
      <c r="G163" s="19"/>
      <c r="H163" s="15"/>
    </row>
    <row r="164" spans="2:8" ht="15.75">
      <c r="B164" s="41" t="s">
        <v>84</v>
      </c>
      <c r="D164" s="34">
        <f>'enter cost here'!W58</f>
        <v>10300</v>
      </c>
      <c r="E164" s="17"/>
      <c r="F164" s="16"/>
      <c r="G164" s="19"/>
      <c r="H164" s="16"/>
    </row>
    <row r="165" spans="2:8" ht="12.75">
      <c r="B165" s="41"/>
      <c r="D165" s="33"/>
      <c r="F165" s="15"/>
      <c r="G165" s="19"/>
      <c r="H165" s="15"/>
    </row>
    <row r="166" spans="2:8" ht="15.75">
      <c r="B166" s="41" t="s">
        <v>85</v>
      </c>
      <c r="D166" s="35"/>
      <c r="E166" s="17"/>
      <c r="F166" s="19"/>
      <c r="G166" s="19"/>
      <c r="H166" s="19"/>
    </row>
    <row r="167" spans="2:8" ht="15.75">
      <c r="B167" s="41" t="s">
        <v>80</v>
      </c>
      <c r="D167" s="34">
        <f>'enter cost here'!W98+'enter cost here'!W100+'enter cost here'!W101+'enter cost here'!W93</f>
        <v>98.30775131099999</v>
      </c>
      <c r="E167" s="17"/>
      <c r="F167" s="19"/>
      <c r="G167" s="19"/>
      <c r="H167" s="19"/>
    </row>
    <row r="168" spans="2:8" ht="15.75">
      <c r="B168" s="41" t="s">
        <v>81</v>
      </c>
      <c r="D168" s="34">
        <f>'enter cost here'!W65</f>
        <v>0</v>
      </c>
      <c r="E168" s="17"/>
      <c r="F168" s="16"/>
      <c r="G168" s="19"/>
      <c r="H168" s="16"/>
    </row>
    <row r="169" spans="2:8" ht="12.75">
      <c r="B169" s="41"/>
      <c r="D169" s="33"/>
      <c r="F169" s="15"/>
      <c r="G169" s="19"/>
      <c r="H169" s="15"/>
    </row>
    <row r="170" spans="1:8" ht="15.75">
      <c r="A170" s="45" t="s">
        <v>92</v>
      </c>
      <c r="B170" s="12" t="s">
        <v>181</v>
      </c>
      <c r="D170" s="34">
        <f>'enter cost here'!W104+'enter cost here'!W91</f>
        <v>836.3621598836852</v>
      </c>
      <c r="E170" s="17"/>
      <c r="F170" s="16"/>
      <c r="G170" s="19"/>
      <c r="H170" s="16"/>
    </row>
    <row r="171" spans="2:8" ht="12.75">
      <c r="B171" s="41"/>
      <c r="D171" s="33"/>
      <c r="F171" s="15"/>
      <c r="G171" s="19"/>
      <c r="H171" s="15"/>
    </row>
    <row r="172" spans="1:8" ht="12.75">
      <c r="A172" s="45" t="s">
        <v>98</v>
      </c>
      <c r="B172" s="12" t="s">
        <v>101</v>
      </c>
      <c r="F172" s="19"/>
      <c r="G172" s="19"/>
      <c r="H172" s="19"/>
    </row>
    <row r="173" spans="2:8" ht="15.75">
      <c r="B173" s="41" t="s">
        <v>99</v>
      </c>
      <c r="D173" s="34">
        <f>'enter cost here'!W107</f>
        <v>148.85123699330907</v>
      </c>
      <c r="E173" s="17"/>
      <c r="F173" s="16"/>
      <c r="G173" s="19"/>
      <c r="H173" s="16"/>
    </row>
    <row r="174" spans="2:8" ht="15.75">
      <c r="B174" s="41" t="s">
        <v>100</v>
      </c>
      <c r="D174" s="34"/>
      <c r="E174" s="17"/>
      <c r="F174" s="16"/>
      <c r="G174" s="19"/>
      <c r="H174" s="16"/>
    </row>
    <row r="175" spans="2:8" ht="12.75">
      <c r="B175" s="41"/>
      <c r="D175" s="33"/>
      <c r="F175" s="15"/>
      <c r="G175" s="19"/>
      <c r="H175" s="15"/>
    </row>
    <row r="176" spans="1:8" ht="15.75">
      <c r="A176" s="45" t="s">
        <v>93</v>
      </c>
      <c r="B176" s="11" t="s">
        <v>189</v>
      </c>
      <c r="D176" s="34">
        <f>SUM(D153:D174)</f>
        <v>11598.946390324776</v>
      </c>
      <c r="E176" s="17"/>
      <c r="F176" s="16"/>
      <c r="G176" s="19"/>
      <c r="H176" s="16"/>
    </row>
    <row r="177" spans="4:8" ht="12.75">
      <c r="D177" s="33"/>
      <c r="F177" s="15"/>
      <c r="G177" s="19"/>
      <c r="H177" s="15"/>
    </row>
    <row r="178" spans="1:8" ht="15.75">
      <c r="A178" s="45" t="s">
        <v>94</v>
      </c>
      <c r="B178" s="12" t="s">
        <v>182</v>
      </c>
      <c r="D178" s="34"/>
      <c r="E178" s="17"/>
      <c r="F178" s="16"/>
      <c r="G178" s="19"/>
      <c r="H178" s="16"/>
    </row>
    <row r="179" spans="2:8" ht="12.75">
      <c r="B179" s="41"/>
      <c r="D179" s="33"/>
      <c r="F179" s="15"/>
      <c r="G179" s="19"/>
      <c r="H179" s="15"/>
    </row>
    <row r="180" spans="1:2" ht="12.75">
      <c r="A180"/>
      <c r="B180"/>
    </row>
    <row r="181" spans="1:2" ht="12.75">
      <c r="A181"/>
      <c r="B181"/>
    </row>
    <row r="182" spans="1:8" ht="12.75">
      <c r="A182" s="45" t="s">
        <v>95</v>
      </c>
      <c r="B182" s="12" t="s">
        <v>183</v>
      </c>
      <c r="D182" s="33"/>
      <c r="F182" s="15"/>
      <c r="G182" s="19"/>
      <c r="H182" s="15"/>
    </row>
    <row r="183" spans="2:8" ht="12.75">
      <c r="B183" s="41" t="s">
        <v>184</v>
      </c>
      <c r="D183" s="34"/>
      <c r="F183" s="15"/>
      <c r="G183" s="19"/>
      <c r="H183" s="15"/>
    </row>
    <row r="184" spans="2:8" ht="15.75">
      <c r="B184" s="41" t="s">
        <v>185</v>
      </c>
      <c r="D184" s="34"/>
      <c r="E184" s="17"/>
      <c r="F184" s="16"/>
      <c r="G184" s="19"/>
      <c r="H184" s="16"/>
    </row>
    <row r="185" spans="2:8" ht="12.75">
      <c r="B185" s="41"/>
      <c r="D185" s="33"/>
      <c r="F185" s="15"/>
      <c r="G185" s="19"/>
      <c r="H185" s="15"/>
    </row>
    <row r="186" spans="1:8" ht="15.75">
      <c r="A186" s="45" t="s">
        <v>96</v>
      </c>
      <c r="B186" s="13" t="s">
        <v>186</v>
      </c>
      <c r="D186" s="34">
        <f>+D176-D178-D183-D184</f>
        <v>11598.946390324776</v>
      </c>
      <c r="E186" s="17"/>
      <c r="F186" s="16"/>
      <c r="G186" s="19"/>
      <c r="H186" s="15" t="s">
        <v>188</v>
      </c>
    </row>
    <row r="187" spans="2:8" ht="12.75">
      <c r="B187" s="41"/>
      <c r="F187" s="15"/>
      <c r="G187" s="19"/>
      <c r="H187" s="15"/>
    </row>
    <row r="188" spans="1:8" ht="12.75">
      <c r="A188" s="45" t="s">
        <v>97</v>
      </c>
      <c r="B188" s="11" t="s">
        <v>187</v>
      </c>
      <c r="D188" t="s">
        <v>188</v>
      </c>
      <c r="F188" s="15" t="s">
        <v>188</v>
      </c>
      <c r="G188" s="19"/>
      <c r="H188" s="16"/>
    </row>
    <row r="189" spans="2:8" ht="12.75">
      <c r="B189" s="11"/>
      <c r="F189" s="24"/>
      <c r="G189" s="25"/>
      <c r="H189" s="25"/>
    </row>
    <row r="190" spans="1:4" ht="18">
      <c r="A190" s="42"/>
      <c r="B190" s="30" t="s">
        <v>126</v>
      </c>
      <c r="C190" s="31"/>
      <c r="D190" s="32" t="str">
        <f>+'enter cost here'!$D$8</f>
        <v>GPS Data Products for Solid Earth Science</v>
      </c>
    </row>
    <row r="191" spans="1:4" ht="12.75">
      <c r="A191" s="43"/>
      <c r="B191" s="2"/>
      <c r="C191" s="2"/>
      <c r="D191" s="5"/>
    </row>
    <row r="192" spans="1:4" ht="12.75">
      <c r="A192" s="44"/>
      <c r="B192" s="21"/>
      <c r="C192" s="21"/>
      <c r="D192" s="3"/>
    </row>
    <row r="193" spans="1:4" ht="12.75">
      <c r="A193" s="44"/>
      <c r="B193" s="2"/>
      <c r="C193" s="21"/>
      <c r="D193" s="5"/>
    </row>
    <row r="194" spans="1:4" ht="12.75">
      <c r="A194" s="44"/>
      <c r="B194" s="2"/>
      <c r="C194" s="21"/>
      <c r="D194" s="5"/>
    </row>
    <row r="195" spans="1:8" ht="18">
      <c r="A195" s="302" t="s">
        <v>0</v>
      </c>
      <c r="B195" s="302"/>
      <c r="C195" s="302"/>
      <c r="D195" s="302"/>
      <c r="E195" s="302"/>
      <c r="F195" s="302"/>
      <c r="G195" s="302"/>
      <c r="H195" s="302"/>
    </row>
    <row r="196" spans="1:8" ht="12.75">
      <c r="A196" s="303"/>
      <c r="B196" s="303"/>
      <c r="C196" s="303"/>
      <c r="D196" s="303"/>
      <c r="E196" s="303"/>
      <c r="F196" s="303"/>
      <c r="G196" s="303"/>
      <c r="H196" s="303"/>
    </row>
    <row r="197" ht="27.75">
      <c r="C197" s="20"/>
    </row>
    <row r="198" spans="1:8" ht="12.75">
      <c r="A198" s="46"/>
      <c r="B198" s="8" t="s">
        <v>8</v>
      </c>
      <c r="C198" s="8"/>
      <c r="D198" s="8"/>
      <c r="E198" s="8"/>
      <c r="F198" s="304" t="s">
        <v>180</v>
      </c>
      <c r="G198" s="304"/>
      <c r="H198" s="304"/>
    </row>
    <row r="199" spans="4:8" ht="15.75">
      <c r="D199" s="10" t="s">
        <v>177</v>
      </c>
      <c r="E199" s="10"/>
      <c r="F199" s="14" t="s">
        <v>178</v>
      </c>
      <c r="G199" s="18"/>
      <c r="H199" s="14" t="s">
        <v>179</v>
      </c>
    </row>
    <row r="200" spans="1:8" ht="15.75">
      <c r="A200" s="45" t="s">
        <v>90</v>
      </c>
      <c r="B200" s="305" t="s">
        <v>89</v>
      </c>
      <c r="C200" s="7"/>
      <c r="D200" s="307">
        <f>'enter cost here'!X30</f>
        <v>260.7150989396313</v>
      </c>
      <c r="E200" s="17"/>
      <c r="F200" s="309"/>
      <c r="G200" s="19"/>
      <c r="H200" s="309"/>
    </row>
    <row r="201" spans="2:8" ht="15.75">
      <c r="B201" s="306"/>
      <c r="C201" s="7"/>
      <c r="D201" s="308"/>
      <c r="E201" s="7"/>
      <c r="F201" s="309"/>
      <c r="G201" s="19"/>
      <c r="H201" s="309"/>
    </row>
    <row r="202" spans="1:8" ht="12.75">
      <c r="A202" s="45" t="s">
        <v>91</v>
      </c>
      <c r="B202" s="12" t="s">
        <v>176</v>
      </c>
      <c r="D202" s="33"/>
      <c r="F202" s="15"/>
      <c r="G202" s="19"/>
      <c r="H202" s="15"/>
    </row>
    <row r="203" spans="2:8" ht="12.75">
      <c r="B203" s="41" t="s">
        <v>203</v>
      </c>
      <c r="D203" s="34">
        <f>'enter cost here'!X70</f>
        <v>0</v>
      </c>
      <c r="F203" s="15"/>
      <c r="G203" s="19"/>
      <c r="H203" s="15"/>
    </row>
    <row r="204" spans="2:8" ht="12.75">
      <c r="B204" s="12"/>
      <c r="D204" s="33"/>
      <c r="F204" s="15"/>
      <c r="G204" s="19"/>
      <c r="H204" s="15"/>
    </row>
    <row r="205" spans="2:8" ht="15.75">
      <c r="B205" s="41" t="s">
        <v>204</v>
      </c>
      <c r="D205" s="34">
        <f>'enter cost here'!X73</f>
        <v>0</v>
      </c>
      <c r="E205" s="17"/>
      <c r="F205" s="16"/>
      <c r="G205" s="19"/>
      <c r="H205" s="16"/>
    </row>
    <row r="206" spans="2:8" ht="12.75">
      <c r="B206" s="41"/>
      <c r="D206" s="33"/>
      <c r="F206" s="15"/>
      <c r="G206" s="19"/>
      <c r="H206" s="15"/>
    </row>
    <row r="207" spans="2:8" ht="15.75">
      <c r="B207" s="41" t="s">
        <v>82</v>
      </c>
      <c r="D207" s="34">
        <f>'enter cost here'!X79</f>
        <v>0</v>
      </c>
      <c r="E207" s="17"/>
      <c r="F207" s="16"/>
      <c r="G207" s="19"/>
      <c r="H207" s="16"/>
    </row>
    <row r="208" spans="2:8" ht="12.75">
      <c r="B208" s="41"/>
      <c r="D208" s="33"/>
      <c r="F208" s="15"/>
      <c r="G208" s="19"/>
      <c r="H208" s="15"/>
    </row>
    <row r="209" spans="2:8" ht="15.75">
      <c r="B209" s="41" t="s">
        <v>83</v>
      </c>
      <c r="D209" s="34">
        <f>'enter cost here'!X83</f>
        <v>0</v>
      </c>
      <c r="E209" s="17"/>
      <c r="F209" s="16"/>
      <c r="G209" s="19"/>
      <c r="H209" s="16"/>
    </row>
    <row r="210" spans="2:8" ht="12.75">
      <c r="B210" s="41"/>
      <c r="D210" s="33"/>
      <c r="F210" s="15"/>
      <c r="G210" s="19"/>
      <c r="H210" s="15"/>
    </row>
    <row r="211" spans="2:8" ht="15.75">
      <c r="B211" s="41" t="s">
        <v>84</v>
      </c>
      <c r="D211" s="34">
        <f>'enter cost here'!X58</f>
        <v>10300</v>
      </c>
      <c r="E211" s="17"/>
      <c r="F211" s="16"/>
      <c r="G211" s="19"/>
      <c r="H211" s="16"/>
    </row>
    <row r="212" spans="2:8" ht="12.75">
      <c r="B212" s="41"/>
      <c r="D212" s="33"/>
      <c r="F212" s="15"/>
      <c r="G212" s="19"/>
      <c r="H212" s="15"/>
    </row>
    <row r="213" spans="2:8" ht="15.75">
      <c r="B213" s="41" t="s">
        <v>85</v>
      </c>
      <c r="D213" s="35"/>
      <c r="E213" s="17"/>
      <c r="F213" s="19"/>
      <c r="G213" s="19"/>
      <c r="H213" s="19"/>
    </row>
    <row r="214" spans="2:8" ht="15.75">
      <c r="B214" s="41" t="s">
        <v>80</v>
      </c>
      <c r="D214" s="35">
        <f>'enter cost here'!X98+'enter cost here'!X100+'enter cost here'!X101+'enter cost here'!X93</f>
        <v>117.78384942449999</v>
      </c>
      <c r="E214" s="17"/>
      <c r="F214" s="19"/>
      <c r="G214" s="19"/>
      <c r="H214" s="19"/>
    </row>
    <row r="215" spans="2:8" ht="15.75">
      <c r="B215" s="41" t="s">
        <v>81</v>
      </c>
      <c r="D215" s="34">
        <f>'enter cost here'!X65</f>
        <v>0</v>
      </c>
      <c r="E215" s="17"/>
      <c r="F215" s="16"/>
      <c r="G215" s="19"/>
      <c r="H215" s="16"/>
    </row>
    <row r="216" spans="2:8" ht="12.75">
      <c r="B216" s="41"/>
      <c r="D216" s="33"/>
      <c r="F216" s="15"/>
      <c r="G216" s="19"/>
      <c r="H216" s="15"/>
    </row>
    <row r="217" spans="1:8" ht="15.75">
      <c r="A217" s="45" t="s">
        <v>92</v>
      </c>
      <c r="B217" s="12" t="s">
        <v>181</v>
      </c>
      <c r="D217" s="34">
        <f>'enter cost here'!X104+'enter cost here'!X91</f>
        <v>841.4657171310935</v>
      </c>
      <c r="E217" s="17"/>
      <c r="F217" s="16"/>
      <c r="G217" s="19"/>
      <c r="H217" s="16"/>
    </row>
    <row r="218" spans="2:8" ht="12.75">
      <c r="B218" s="41"/>
      <c r="D218" s="33"/>
      <c r="F218" s="15"/>
      <c r="G218" s="19"/>
      <c r="H218" s="15"/>
    </row>
    <row r="219" spans="1:8" ht="12.75">
      <c r="A219" s="45" t="s">
        <v>98</v>
      </c>
      <c r="B219" s="12" t="s">
        <v>101</v>
      </c>
      <c r="F219" s="19"/>
      <c r="G219" s="19"/>
      <c r="H219" s="19"/>
    </row>
    <row r="220" spans="2:8" ht="15.75">
      <c r="B220" s="41" t="s">
        <v>99</v>
      </c>
      <c r="D220" s="34">
        <f>'enter cost here'!X107</f>
        <v>149.7595406514379</v>
      </c>
      <c r="E220" s="17"/>
      <c r="F220" s="16"/>
      <c r="G220" s="19"/>
      <c r="H220" s="16"/>
    </row>
    <row r="221" spans="2:8" ht="15.75">
      <c r="B221" s="41" t="s">
        <v>100</v>
      </c>
      <c r="D221" s="34"/>
      <c r="E221" s="17"/>
      <c r="F221" s="16"/>
      <c r="G221" s="19"/>
      <c r="H221" s="16"/>
    </row>
    <row r="222" spans="2:8" ht="12.75">
      <c r="B222" s="41"/>
      <c r="D222" s="33"/>
      <c r="F222" s="15"/>
      <c r="G222" s="19"/>
      <c r="H222" s="15"/>
    </row>
    <row r="223" spans="1:8" ht="15.75">
      <c r="A223" s="45" t="s">
        <v>93</v>
      </c>
      <c r="B223" s="11" t="s">
        <v>189</v>
      </c>
      <c r="D223" s="34">
        <f>SUM(D200:D221)</f>
        <v>11669.724206146662</v>
      </c>
      <c r="E223" s="17"/>
      <c r="F223" s="16"/>
      <c r="G223" s="19"/>
      <c r="H223" s="16"/>
    </row>
    <row r="224" spans="4:8" ht="12.75">
      <c r="D224" s="33"/>
      <c r="F224" s="15"/>
      <c r="G224" s="19"/>
      <c r="H224" s="15"/>
    </row>
    <row r="225" spans="1:8" ht="15.75">
      <c r="A225" s="45" t="s">
        <v>94</v>
      </c>
      <c r="B225" s="12" t="s">
        <v>182</v>
      </c>
      <c r="D225" s="34"/>
      <c r="E225" s="17"/>
      <c r="F225" s="16"/>
      <c r="G225" s="19"/>
      <c r="H225" s="16"/>
    </row>
    <row r="226" spans="2:8" ht="12.75">
      <c r="B226" s="41"/>
      <c r="D226" s="33"/>
      <c r="F226" s="15"/>
      <c r="G226" s="19"/>
      <c r="H226" s="15"/>
    </row>
    <row r="227" spans="1:2" ht="12.75">
      <c r="A227"/>
      <c r="B227"/>
    </row>
    <row r="228" spans="1:2" ht="12.75">
      <c r="A228"/>
      <c r="B228"/>
    </row>
    <row r="229" spans="1:8" ht="12.75">
      <c r="A229" s="45" t="s">
        <v>95</v>
      </c>
      <c r="B229" s="12" t="s">
        <v>183</v>
      </c>
      <c r="D229" s="33"/>
      <c r="F229" s="15"/>
      <c r="G229" s="19"/>
      <c r="H229" s="15"/>
    </row>
    <row r="230" spans="2:8" ht="12.75">
      <c r="B230" s="41" t="s">
        <v>184</v>
      </c>
      <c r="D230" s="34"/>
      <c r="F230" s="15"/>
      <c r="G230" s="19"/>
      <c r="H230" s="15"/>
    </row>
    <row r="231" spans="2:8" ht="15.75">
      <c r="B231" s="41" t="s">
        <v>185</v>
      </c>
      <c r="D231" s="34"/>
      <c r="E231" s="17"/>
      <c r="F231" s="16"/>
      <c r="G231" s="19"/>
      <c r="H231" s="16"/>
    </row>
    <row r="232" spans="2:8" ht="12.75">
      <c r="B232" s="41"/>
      <c r="D232" s="33"/>
      <c r="F232" s="15"/>
      <c r="G232" s="19"/>
      <c r="H232" s="15"/>
    </row>
    <row r="233" spans="1:8" ht="15.75">
      <c r="A233" s="45" t="s">
        <v>96</v>
      </c>
      <c r="B233" s="13" t="s">
        <v>186</v>
      </c>
      <c r="D233" s="34">
        <f>+D223-D225+D230-D231</f>
        <v>11669.724206146662</v>
      </c>
      <c r="E233" s="17"/>
      <c r="F233" s="16"/>
      <c r="G233" s="19"/>
      <c r="H233" s="15" t="s">
        <v>188</v>
      </c>
    </row>
    <row r="234" spans="2:8" ht="12.75">
      <c r="B234" s="41"/>
      <c r="F234" s="15"/>
      <c r="G234" s="19"/>
      <c r="H234" s="15"/>
    </row>
    <row r="235" spans="1:8" ht="12.75">
      <c r="A235" s="45" t="s">
        <v>97</v>
      </c>
      <c r="B235" s="11" t="s">
        <v>187</v>
      </c>
      <c r="D235" t="s">
        <v>188</v>
      </c>
      <c r="F235" s="15" t="s">
        <v>188</v>
      </c>
      <c r="G235" s="19"/>
      <c r="H235" s="16"/>
    </row>
    <row r="236" spans="2:8" ht="12.75">
      <c r="B236" s="11"/>
      <c r="F236" s="24"/>
      <c r="G236" s="25"/>
      <c r="H236" s="25"/>
    </row>
    <row r="237" spans="1:4" ht="18">
      <c r="A237" s="42"/>
      <c r="B237" s="30" t="s">
        <v>126</v>
      </c>
      <c r="C237" s="31"/>
      <c r="D237" s="32" t="str">
        <f>+'enter cost here'!$D$8</f>
        <v>GPS Data Products for Solid Earth Science</v>
      </c>
    </row>
    <row r="238" spans="1:4" ht="12.75">
      <c r="A238" s="43"/>
      <c r="B238" s="2"/>
      <c r="C238" s="2"/>
      <c r="D238" s="5"/>
    </row>
    <row r="239" spans="1:4" ht="12.75">
      <c r="A239" s="44"/>
      <c r="B239" s="21"/>
      <c r="C239" s="21"/>
      <c r="D239" s="3"/>
    </row>
    <row r="240" spans="1:4" ht="12.75">
      <c r="A240" s="44"/>
      <c r="B240" s="2"/>
      <c r="C240" s="21"/>
      <c r="D240" s="5"/>
    </row>
    <row r="241" spans="1:4" ht="12.75">
      <c r="A241" s="44"/>
      <c r="B241" s="2"/>
      <c r="C241" s="21"/>
      <c r="D241" s="5"/>
    </row>
    <row r="242" spans="1:8" ht="18">
      <c r="A242" s="302" t="s">
        <v>197</v>
      </c>
      <c r="B242" s="302"/>
      <c r="C242" s="302"/>
      <c r="D242" s="302"/>
      <c r="E242" s="302"/>
      <c r="F242" s="302"/>
      <c r="G242" s="302"/>
      <c r="H242" s="302"/>
    </row>
    <row r="243" spans="1:8" ht="12.75">
      <c r="A243" s="303"/>
      <c r="B243" s="303"/>
      <c r="C243" s="303"/>
      <c r="D243" s="303"/>
      <c r="E243" s="303"/>
      <c r="F243" s="303"/>
      <c r="G243" s="303"/>
      <c r="H243" s="303"/>
    </row>
    <row r="244" ht="27.75">
      <c r="C244" s="20"/>
    </row>
    <row r="245" spans="1:8" ht="12.75">
      <c r="A245" s="46"/>
      <c r="B245" s="8" t="s">
        <v>9</v>
      </c>
      <c r="C245" s="8"/>
      <c r="D245" s="8"/>
      <c r="E245" s="8"/>
      <c r="F245" s="304" t="s">
        <v>180</v>
      </c>
      <c r="G245" s="304"/>
      <c r="H245" s="304"/>
    </row>
    <row r="246" spans="4:8" ht="15.75">
      <c r="D246" s="10" t="s">
        <v>177</v>
      </c>
      <c r="E246" s="10"/>
      <c r="F246" s="14" t="s">
        <v>178</v>
      </c>
      <c r="G246" s="18"/>
      <c r="H246" s="14" t="s">
        <v>179</v>
      </c>
    </row>
    <row r="247" spans="1:8" ht="15.75">
      <c r="A247" s="45" t="s">
        <v>90</v>
      </c>
      <c r="B247" s="305" t="s">
        <v>89</v>
      </c>
      <c r="C247" s="7"/>
      <c r="D247" s="307">
        <f>D12+D59+D106+D153+D200</f>
        <v>1063.3155434221544</v>
      </c>
      <c r="E247" s="17"/>
      <c r="F247" s="309"/>
      <c r="G247" s="19"/>
      <c r="H247" s="309"/>
    </row>
    <row r="248" spans="2:8" ht="15.75">
      <c r="B248" s="306"/>
      <c r="C248" s="7"/>
      <c r="D248" s="308"/>
      <c r="E248" s="7"/>
      <c r="F248" s="309"/>
      <c r="G248" s="19"/>
      <c r="H248" s="309"/>
    </row>
    <row r="249" spans="1:8" ht="12.75">
      <c r="A249" s="45" t="s">
        <v>91</v>
      </c>
      <c r="B249" s="12" t="s">
        <v>176</v>
      </c>
      <c r="D249" s="33"/>
      <c r="F249" s="15"/>
      <c r="G249" s="19"/>
      <c r="H249" s="15"/>
    </row>
    <row r="250" spans="2:8" ht="12.75">
      <c r="B250" s="41" t="s">
        <v>203</v>
      </c>
      <c r="D250" s="34">
        <f>D15+D62+D109+D156+D203</f>
        <v>0</v>
      </c>
      <c r="F250" s="15"/>
      <c r="G250" s="19"/>
      <c r="H250" s="15"/>
    </row>
    <row r="251" spans="2:8" ht="12.75">
      <c r="B251" s="12"/>
      <c r="D251" s="33"/>
      <c r="F251" s="15"/>
      <c r="G251" s="19"/>
      <c r="H251" s="15"/>
    </row>
    <row r="252" spans="2:8" ht="15.75">
      <c r="B252" s="41" t="s">
        <v>204</v>
      </c>
      <c r="D252" s="34">
        <f>D17+D64+D111+D158+D205</f>
        <v>0</v>
      </c>
      <c r="E252" s="17"/>
      <c r="F252" s="16"/>
      <c r="G252" s="19"/>
      <c r="H252" s="16"/>
    </row>
    <row r="253" spans="2:8" ht="12.75">
      <c r="B253" s="41"/>
      <c r="D253" s="33"/>
      <c r="F253" s="15"/>
      <c r="G253" s="19"/>
      <c r="H253" s="15"/>
    </row>
    <row r="254" spans="2:8" ht="15.75">
      <c r="B254" s="41" t="s">
        <v>82</v>
      </c>
      <c r="D254" s="34">
        <f>D19+D66+D113+D160+D207</f>
        <v>0</v>
      </c>
      <c r="E254" s="17"/>
      <c r="F254" s="16"/>
      <c r="G254" s="19"/>
      <c r="H254" s="16"/>
    </row>
    <row r="255" spans="2:8" ht="12.75">
      <c r="B255" s="41"/>
      <c r="D255" s="33"/>
      <c r="F255" s="15"/>
      <c r="G255" s="19"/>
      <c r="H255" s="15"/>
    </row>
    <row r="256" spans="2:8" ht="15.75">
      <c r="B256" s="41" t="s">
        <v>83</v>
      </c>
      <c r="D256" s="34">
        <f>D21+D68+D115+D162+D209</f>
        <v>0</v>
      </c>
      <c r="E256" s="17"/>
      <c r="F256" s="16"/>
      <c r="G256" s="19"/>
      <c r="H256" s="16"/>
    </row>
    <row r="257" spans="2:8" ht="12.75">
      <c r="B257" s="41"/>
      <c r="D257" s="33"/>
      <c r="F257" s="15"/>
      <c r="G257" s="19"/>
      <c r="H257" s="15"/>
    </row>
    <row r="258" spans="2:8" ht="15.75">
      <c r="B258" s="41" t="s">
        <v>84</v>
      </c>
      <c r="D258" s="34">
        <f>D23+D70+D117+D164+D211</f>
        <v>49500</v>
      </c>
      <c r="E258" s="17"/>
      <c r="F258" s="16"/>
      <c r="G258" s="19"/>
      <c r="H258" s="16"/>
    </row>
    <row r="259" spans="2:8" ht="12.75">
      <c r="B259" s="41"/>
      <c r="D259" s="33"/>
      <c r="F259" s="15"/>
      <c r="G259" s="19"/>
      <c r="H259" s="15"/>
    </row>
    <row r="260" spans="2:8" ht="15.75">
      <c r="B260" s="41" t="s">
        <v>85</v>
      </c>
      <c r="D260" s="35"/>
      <c r="E260" s="17"/>
      <c r="F260" s="19"/>
      <c r="G260" s="19"/>
      <c r="H260" s="19"/>
    </row>
    <row r="261" spans="2:8" ht="15.75">
      <c r="B261" s="41" t="s">
        <v>80</v>
      </c>
      <c r="D261" s="35">
        <f>D26+D73+D120+D167+D214</f>
        <v>479.4002913555</v>
      </c>
      <c r="E261" s="17"/>
      <c r="F261" s="19"/>
      <c r="G261" s="19"/>
      <c r="H261" s="19"/>
    </row>
    <row r="262" spans="2:8" ht="15.75">
      <c r="B262" s="41" t="s">
        <v>81</v>
      </c>
      <c r="D262" s="34">
        <f>D27+D74+D121+D168+D215</f>
        <v>0</v>
      </c>
      <c r="E262" s="17"/>
      <c r="F262" s="16"/>
      <c r="G262" s="19"/>
      <c r="H262" s="16"/>
    </row>
    <row r="263" spans="2:8" ht="12.75">
      <c r="B263" s="41"/>
      <c r="D263" s="33"/>
      <c r="F263" s="15"/>
      <c r="G263" s="19"/>
      <c r="H263" s="15"/>
    </row>
    <row r="264" spans="1:8" ht="15.75">
      <c r="A264" s="45" t="s">
        <v>92</v>
      </c>
      <c r="B264" s="12" t="s">
        <v>181</v>
      </c>
      <c r="D264" s="34">
        <f>D29+D76+D123+D170+D217</f>
        <v>3872.4328769927206</v>
      </c>
      <c r="E264" s="17"/>
      <c r="F264" s="16"/>
      <c r="G264" s="19"/>
      <c r="H264" s="16"/>
    </row>
    <row r="265" spans="2:8" ht="12.75">
      <c r="B265" s="41"/>
      <c r="D265" s="33"/>
      <c r="F265" s="15"/>
      <c r="G265" s="19"/>
      <c r="H265" s="15"/>
    </row>
    <row r="266" spans="1:8" ht="12.75">
      <c r="A266" s="45" t="s">
        <v>98</v>
      </c>
      <c r="B266" s="12" t="s">
        <v>101</v>
      </c>
      <c r="F266" s="19"/>
      <c r="G266" s="19"/>
      <c r="H266" s="19"/>
    </row>
    <row r="267" spans="2:8" ht="15.75">
      <c r="B267" s="41" t="s">
        <v>99</v>
      </c>
      <c r="D267" s="34">
        <f>D32+D79+D126+D173+D220</f>
        <v>743.4163747277322</v>
      </c>
      <c r="E267" s="17"/>
      <c r="F267" s="16"/>
      <c r="G267" s="19"/>
      <c r="H267" s="16"/>
    </row>
    <row r="268" spans="2:8" ht="15.75">
      <c r="B268" s="41" t="s">
        <v>100</v>
      </c>
      <c r="D268" s="34">
        <f>D33+D80+D127+D174+D221</f>
        <v>0</v>
      </c>
      <c r="E268" s="17"/>
      <c r="F268" s="16"/>
      <c r="G268" s="19"/>
      <c r="H268" s="16"/>
    </row>
    <row r="269" spans="2:8" ht="12.75">
      <c r="B269" s="41"/>
      <c r="D269" s="33"/>
      <c r="F269" s="15"/>
      <c r="G269" s="19"/>
      <c r="H269" s="15"/>
    </row>
    <row r="270" spans="1:8" ht="15.75">
      <c r="A270" s="45" t="s">
        <v>93</v>
      </c>
      <c r="B270" s="11" t="s">
        <v>189</v>
      </c>
      <c r="D270" s="34">
        <f>SUM(D247:D268)</f>
        <v>55658.565086498114</v>
      </c>
      <c r="E270" s="17"/>
      <c r="F270" s="16"/>
      <c r="G270" s="19"/>
      <c r="H270" s="16"/>
    </row>
    <row r="271" spans="4:8" ht="12.75">
      <c r="D271" s="33"/>
      <c r="F271" s="15"/>
      <c r="G271" s="19"/>
      <c r="H271" s="15"/>
    </row>
    <row r="272" spans="1:8" ht="15.75">
      <c r="A272" s="45" t="s">
        <v>94</v>
      </c>
      <c r="B272" s="12" t="s">
        <v>182</v>
      </c>
      <c r="D272" s="34">
        <f>D37+D84+D131+D178+D225</f>
        <v>0</v>
      </c>
      <c r="E272" s="17"/>
      <c r="F272" s="16"/>
      <c r="G272" s="19"/>
      <c r="H272" s="16"/>
    </row>
    <row r="273" spans="2:8" ht="12.75">
      <c r="B273" s="41"/>
      <c r="D273" s="33"/>
      <c r="F273" s="15"/>
      <c r="G273" s="19"/>
      <c r="H273" s="15"/>
    </row>
    <row r="274" spans="1:2" ht="12.75">
      <c r="A274"/>
      <c r="B274"/>
    </row>
    <row r="275" spans="1:2" ht="12.75">
      <c r="A275"/>
      <c r="B275"/>
    </row>
    <row r="276" spans="1:8" ht="12.75">
      <c r="A276" s="45" t="s">
        <v>95</v>
      </c>
      <c r="B276" s="12" t="s">
        <v>183</v>
      </c>
      <c r="D276" s="33"/>
      <c r="F276" s="15"/>
      <c r="G276" s="19"/>
      <c r="H276" s="15"/>
    </row>
    <row r="277" spans="2:8" ht="12.75">
      <c r="B277" s="41" t="s">
        <v>184</v>
      </c>
      <c r="D277" s="34">
        <f>D42+D89+D136+D183+D230</f>
        <v>0</v>
      </c>
      <c r="F277" s="15"/>
      <c r="G277" s="19"/>
      <c r="H277" s="15"/>
    </row>
    <row r="278" spans="2:8" ht="15.75">
      <c r="B278" s="41" t="s">
        <v>185</v>
      </c>
      <c r="D278" s="34">
        <f>D43+D90+D137+D184+D231</f>
        <v>0</v>
      </c>
      <c r="E278" s="17"/>
      <c r="F278" s="16"/>
      <c r="G278" s="19"/>
      <c r="H278" s="16"/>
    </row>
    <row r="279" spans="2:8" ht="12.75">
      <c r="B279" s="41"/>
      <c r="D279" s="33"/>
      <c r="F279" s="15"/>
      <c r="G279" s="19"/>
      <c r="H279" s="15"/>
    </row>
    <row r="280" spans="1:8" ht="15.75">
      <c r="A280" s="45" t="s">
        <v>96</v>
      </c>
      <c r="B280" s="13" t="s">
        <v>186</v>
      </c>
      <c r="D280" s="34">
        <f>+D270-D272+D277-D278</f>
        <v>55658.565086498114</v>
      </c>
      <c r="E280" s="17"/>
      <c r="F280" s="16"/>
      <c r="G280" s="19"/>
      <c r="H280" s="15" t="s">
        <v>188</v>
      </c>
    </row>
    <row r="281" spans="2:8" ht="12.75">
      <c r="B281" s="41"/>
      <c r="F281" s="15"/>
      <c r="G281" s="19"/>
      <c r="H281" s="15"/>
    </row>
    <row r="282" spans="1:8" ht="12.75">
      <c r="A282" s="45" t="s">
        <v>97</v>
      </c>
      <c r="B282" s="11" t="s">
        <v>187</v>
      </c>
      <c r="D282" t="s">
        <v>188</v>
      </c>
      <c r="F282" s="15" t="s">
        <v>188</v>
      </c>
      <c r="G282" s="19"/>
      <c r="H282" s="16"/>
    </row>
  </sheetData>
  <mergeCells count="43">
    <mergeCell ref="A54:H54"/>
    <mergeCell ref="A8:H8"/>
    <mergeCell ref="A7:H7"/>
    <mergeCell ref="F10:H10"/>
    <mergeCell ref="B12:B13"/>
    <mergeCell ref="D12:D13"/>
    <mergeCell ref="F12:F13"/>
    <mergeCell ref="H12:H13"/>
    <mergeCell ref="A101:H101"/>
    <mergeCell ref="A102:H102"/>
    <mergeCell ref="F57:H57"/>
    <mergeCell ref="A55:H55"/>
    <mergeCell ref="B59:B60"/>
    <mergeCell ref="D59:D60"/>
    <mergeCell ref="F59:F60"/>
    <mergeCell ref="H59:H60"/>
    <mergeCell ref="F151:H151"/>
    <mergeCell ref="F104:H104"/>
    <mergeCell ref="B106:B107"/>
    <mergeCell ref="D106:D107"/>
    <mergeCell ref="F106:F107"/>
    <mergeCell ref="H106:H107"/>
    <mergeCell ref="B200:B201"/>
    <mergeCell ref="D200:D201"/>
    <mergeCell ref="F200:F201"/>
    <mergeCell ref="H200:H201"/>
    <mergeCell ref="I11:K12"/>
    <mergeCell ref="A195:H195"/>
    <mergeCell ref="A196:H196"/>
    <mergeCell ref="F198:H198"/>
    <mergeCell ref="B153:B154"/>
    <mergeCell ref="D153:D154"/>
    <mergeCell ref="F153:F154"/>
    <mergeCell ref="H153:H154"/>
    <mergeCell ref="A148:H148"/>
    <mergeCell ref="A149:H149"/>
    <mergeCell ref="A242:H242"/>
    <mergeCell ref="A243:H243"/>
    <mergeCell ref="F245:H245"/>
    <mergeCell ref="B247:B248"/>
    <mergeCell ref="D247:D248"/>
    <mergeCell ref="F247:F248"/>
    <mergeCell ref="H247:H248"/>
  </mergeCells>
  <printOptions horizontalCentered="1"/>
  <pageMargins left="0.52" right="0.61" top="0.5" bottom="1" header="0.5" footer="0.5"/>
  <pageSetup horizontalDpi="600" verticalDpi="600" orientation="portrait" scale="97"/>
  <rowBreaks count="6" manualBreakCount="6">
    <brk id="47" max="255" man="1"/>
    <brk id="94" max="255" man="1"/>
    <brk id="141" max="255" man="1"/>
    <brk id="188" max="255" man="1"/>
    <brk id="235" max="7" man="1"/>
    <brk id="282" max="255" man="1"/>
  </rowBreaks>
  <drawing r:id="rId3"/>
  <legacyDrawing r:id="rId2"/>
  <oleObjects>
    <oleObject progId="Word.Document.8" shapeId="62951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chambers</dc:creator>
  <cp:keywords/>
  <dc:description/>
  <cp:lastModifiedBy>* *</cp:lastModifiedBy>
  <cp:lastPrinted>2002-11-12T17:59:50Z</cp:lastPrinted>
  <dcterms:created xsi:type="dcterms:W3CDTF">1999-07-27T16:44:36Z</dcterms:created>
  <dcterms:modified xsi:type="dcterms:W3CDTF">2002-11-02T00:02:36Z</dcterms:modified>
  <cp:category/>
  <cp:version/>
  <cp:contentType/>
  <cp:contentStatus/>
</cp:coreProperties>
</file>