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135" windowWidth="1531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<sst xmlns="http://schemas.openxmlformats.org/spreadsheetml/2006/main" count="205" uniqueCount="125">
  <si>
    <t>Sponsoring Agency or Company</t>
  </si>
  <si>
    <t>FY'01 $K</t>
  </si>
  <si>
    <t>Task Title or Description</t>
  </si>
  <si>
    <t>NASA Code (if NASA sponsor)</t>
  </si>
  <si>
    <t>Program Name</t>
  </si>
  <si>
    <t>Total FY'01:</t>
  </si>
  <si>
    <t>Total B&amp;P Funds**</t>
  </si>
  <si>
    <t>**estimate for whole year based on year-to-date actuals plus near-term expectations</t>
  </si>
  <si>
    <t>N/A</t>
  </si>
  <si>
    <t>Distribution of Sponsor Support for Section 367, by Group, for Fiscal Year '01, in $K</t>
  </si>
  <si>
    <t>Z</t>
  </si>
  <si>
    <t>ABFT Research</t>
  </si>
  <si>
    <t>HPCC-Ree626</t>
  </si>
  <si>
    <t>Rover Team</t>
  </si>
  <si>
    <t>JPL</t>
  </si>
  <si>
    <t>DRDF</t>
  </si>
  <si>
    <t>NASA/OES</t>
  </si>
  <si>
    <t>GPS Analysis Sys Dev</t>
  </si>
  <si>
    <t>YS</t>
  </si>
  <si>
    <t>Geodynamic R&amp;A/ES RTOPS</t>
  </si>
  <si>
    <t>Earthquake Location</t>
  </si>
  <si>
    <t>Autonomy for Astrobiology</t>
  </si>
  <si>
    <t>NASA/OSS</t>
  </si>
  <si>
    <t>S</t>
  </si>
  <si>
    <t>Thinking Systems</t>
  </si>
  <si>
    <t>ISE Knowledge Discovery</t>
  </si>
  <si>
    <t>Knowledge Discovery</t>
  </si>
  <si>
    <t>NASA/ARC</t>
  </si>
  <si>
    <t>R</t>
  </si>
  <si>
    <t>Multi-rover Science Experiements</t>
  </si>
  <si>
    <t>ARREX</t>
  </si>
  <si>
    <t>NASA/MSFC</t>
  </si>
  <si>
    <t>BEAM Diag/Prog Tool SSME</t>
  </si>
  <si>
    <t>Technical</t>
  </si>
  <si>
    <t>Automated Data Analysis</t>
  </si>
  <si>
    <t>NASA/OAST/OSS</t>
  </si>
  <si>
    <t>Science Support</t>
  </si>
  <si>
    <t>Navigator Prog. Off.</t>
  </si>
  <si>
    <t>Onboard Pattern Recognition</t>
  </si>
  <si>
    <t>Reusable Pattern Recognition</t>
  </si>
  <si>
    <t>SM</t>
  </si>
  <si>
    <t>Development of 3D Model</t>
  </si>
  <si>
    <t>Solid Earth/Natural Hazards</t>
  </si>
  <si>
    <t>YO</t>
  </si>
  <si>
    <t>Y</t>
  </si>
  <si>
    <t>Land,Oceans &amp; Polar Program</t>
  </si>
  <si>
    <t>Dev of Adaptive Mult</t>
  </si>
  <si>
    <t>GPS</t>
  </si>
  <si>
    <t>Gipsy</t>
  </si>
  <si>
    <t>ESD/3X</t>
  </si>
  <si>
    <t>Fresh Outs</t>
  </si>
  <si>
    <t>Various</t>
  </si>
  <si>
    <t>SCIGN</t>
  </si>
  <si>
    <t>GPS Data Analysis</t>
  </si>
  <si>
    <t>Flight Project Support</t>
  </si>
  <si>
    <t>Tectonics of Northridge</t>
  </si>
  <si>
    <t>Group: Data Understanding Systems</t>
  </si>
  <si>
    <t>Synthetic Geophys Obs</t>
  </si>
  <si>
    <t>SR</t>
  </si>
  <si>
    <t>Caltech</t>
  </si>
  <si>
    <t>Caltech Transfer</t>
  </si>
  <si>
    <t>100345/1.3.01</t>
  </si>
  <si>
    <t>100345/1.C.03</t>
  </si>
  <si>
    <t>100656/00982</t>
  </si>
  <si>
    <t>100416/622.71.66</t>
  </si>
  <si>
    <t>100825/8ax19</t>
  </si>
  <si>
    <t>101047/16000</t>
  </si>
  <si>
    <t>101055/8ax01</t>
  </si>
  <si>
    <t>101183/2.1</t>
  </si>
  <si>
    <t>101199/8AX37</t>
  </si>
  <si>
    <t>101206/A.04</t>
  </si>
  <si>
    <t>101207/86321</t>
  </si>
  <si>
    <t>101207/86322</t>
  </si>
  <si>
    <t>101222/613.78.10.03</t>
  </si>
  <si>
    <t>101251/622.47.70</t>
  </si>
  <si>
    <t>101332/622.71.68</t>
  </si>
  <si>
    <t>03TM00/0.1.12</t>
  </si>
  <si>
    <t>07BP00/08BP00</t>
  </si>
  <si>
    <t>100416/622.71.69</t>
  </si>
  <si>
    <t>100416/622.71.67</t>
  </si>
  <si>
    <t>100417/622.70.11</t>
  </si>
  <si>
    <t>101155/1023577</t>
  </si>
  <si>
    <t>Katz</t>
  </si>
  <si>
    <t>Webb</t>
  </si>
  <si>
    <t>Granat</t>
  </si>
  <si>
    <t>100738/16000</t>
  </si>
  <si>
    <t>Mjolsness</t>
  </si>
  <si>
    <t>Turmon</t>
  </si>
  <si>
    <t>Fijany</t>
  </si>
  <si>
    <t>Donnellan</t>
  </si>
  <si>
    <t>None</t>
  </si>
  <si>
    <t>Chao</t>
  </si>
  <si>
    <t>100416/622.71.07</t>
  </si>
  <si>
    <t>Wilson, B.</t>
  </si>
  <si>
    <t>100895/344.34.55.03</t>
  </si>
  <si>
    <t>Raymond</t>
  </si>
  <si>
    <t>Weber</t>
  </si>
  <si>
    <t>Project/Task</t>
  </si>
  <si>
    <t>Section</t>
  </si>
  <si>
    <t>Task Manager</t>
  </si>
  <si>
    <t>According to what is</t>
  </si>
  <si>
    <t xml:space="preserve">      in the system</t>
  </si>
  <si>
    <t>chargeable</t>
  </si>
  <si>
    <t>$ remaining</t>
  </si>
  <si>
    <t>(yes or no)</t>
  </si>
  <si>
    <t>101277/212.65.80.00</t>
  </si>
  <si>
    <t>101277/212.65.30.02</t>
  </si>
  <si>
    <t>03TM00/6.2.01</t>
  </si>
  <si>
    <t>101248/622.70.11</t>
  </si>
  <si>
    <t>101531/6A.1.2.1</t>
  </si>
  <si>
    <t>Task Order End Date</t>
  </si>
  <si>
    <t>Task End Date</t>
  </si>
  <si>
    <t>Budget FY2002</t>
  </si>
  <si>
    <t>Costed</t>
  </si>
  <si>
    <t>Encumbrance</t>
  </si>
  <si>
    <t>DOES NOT EXIST</t>
  </si>
  <si>
    <t>Langer</t>
  </si>
  <si>
    <t>No</t>
  </si>
  <si>
    <t>No*</t>
  </si>
  <si>
    <t>073100/00462</t>
  </si>
  <si>
    <t>Yes</t>
  </si>
  <si>
    <t>Yes*</t>
  </si>
  <si>
    <t>101279/B.5</t>
  </si>
  <si>
    <t>Kaki</t>
  </si>
  <si>
    <t>FROM PIECE OF PAPER (the ones that were not duplicated above)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</si>
</sst>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i/>
      <sz val="12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tabSelected="1" workbookViewId="0" topLeftCell="A1">
      <selection activeCell="A1" sqref="A1"/>
    </sheetView>
  </sheetViews>
  <sheetFormatPr defaultColWidth="9.00390625" defaultRowHeight="12"/>
  <cols>
    <col min="1" max="1" width="5.125" style="0" customWidth="1"/>
    <col min="2" max="2" width="20.75390625" style="0" customWidth="1"/>
    <col min="3" max="3" width="14.125" style="4" customWidth="1"/>
    <col min="4" max="4" width="14.125" style="0" customWidth="1"/>
    <col min="5" max="5" width="10.25390625" style="4" customWidth="1"/>
    <col min="6" max="6" width="32.25390625" style="0" customWidth="1"/>
    <col min="7" max="7" width="17.25390625" style="0" customWidth="1"/>
    <col min="8" max="8" width="13.75390625" style="0" hidden="1" customWidth="1"/>
    <col min="9" max="9" width="11.375" style="0" hidden="1" customWidth="1"/>
    <col min="10" max="10" width="10.125" style="0" hidden="1" customWidth="1"/>
    <col min="11" max="11" width="6.375" style="0" customWidth="1"/>
    <col min="12" max="12" width="10.00390625" style="0" customWidth="1"/>
    <col min="13" max="13" width="11.375" style="0" customWidth="1"/>
    <col min="14" max="15" width="11.375" style="0" hidden="1" customWidth="1"/>
    <col min="16" max="16" width="12.00390625" style="0" hidden="1" customWidth="1"/>
    <col min="17" max="16384" width="11.375" style="0" customWidth="1"/>
  </cols>
  <sheetData>
    <row r="2" ht="15">
      <c r="A2" s="5" t="s">
        <v>9</v>
      </c>
    </row>
    <row r="4" spans="1:13" ht="12">
      <c r="A4" t="s">
        <v>56</v>
      </c>
      <c r="K4" t="s">
        <v>100</v>
      </c>
      <c r="M4" t="s">
        <v>102</v>
      </c>
    </row>
    <row r="5" spans="11:17" ht="12">
      <c r="K5" t="s">
        <v>101</v>
      </c>
      <c r="M5" t="s">
        <v>104</v>
      </c>
      <c r="Q5" t="s">
        <v>103</v>
      </c>
    </row>
    <row r="6" spans="2:16" ht="24">
      <c r="B6" s="1" t="s">
        <v>0</v>
      </c>
      <c r="C6" s="1" t="s">
        <v>3</v>
      </c>
      <c r="D6" s="1" t="s">
        <v>4</v>
      </c>
      <c r="E6" s="1" t="s">
        <v>1</v>
      </c>
      <c r="F6" s="1" t="s">
        <v>2</v>
      </c>
      <c r="G6" t="s">
        <v>97</v>
      </c>
      <c r="I6" s="7" t="s">
        <v>110</v>
      </c>
      <c r="J6" s="8" t="s">
        <v>111</v>
      </c>
      <c r="K6" t="s">
        <v>98</v>
      </c>
      <c r="L6" s="6" t="s">
        <v>99</v>
      </c>
      <c r="N6" s="6" t="s">
        <v>112</v>
      </c>
      <c r="O6" s="6" t="s">
        <v>113</v>
      </c>
      <c r="P6" s="6" t="s">
        <v>114</v>
      </c>
    </row>
    <row r="7" spans="2:17" ht="12">
      <c r="B7" s="2" t="s">
        <v>27</v>
      </c>
      <c r="C7" s="1" t="s">
        <v>10</v>
      </c>
      <c r="D7" s="2" t="s">
        <v>12</v>
      </c>
      <c r="E7" s="1">
        <v>61.3</v>
      </c>
      <c r="F7" s="2" t="s">
        <v>11</v>
      </c>
      <c r="G7" t="s">
        <v>61</v>
      </c>
      <c r="H7">
        <v>10225</v>
      </c>
      <c r="I7" s="9">
        <v>36430</v>
      </c>
      <c r="K7">
        <v>385</v>
      </c>
      <c r="L7" t="s">
        <v>82</v>
      </c>
      <c r="N7">
        <v>200000</v>
      </c>
      <c r="O7">
        <v>1066.88</v>
      </c>
      <c r="P7">
        <v>0</v>
      </c>
      <c r="Q7">
        <f>SUM(N7)-SUM(O7:P7)</f>
        <v>198933.12</v>
      </c>
    </row>
    <row r="8" spans="2:17" ht="12">
      <c r="B8" s="2" t="s">
        <v>27</v>
      </c>
      <c r="C8" s="1" t="s">
        <v>10</v>
      </c>
      <c r="D8" s="2" t="s">
        <v>12</v>
      </c>
      <c r="E8" s="1">
        <v>150</v>
      </c>
      <c r="F8" s="2" t="s">
        <v>13</v>
      </c>
      <c r="G8" t="s">
        <v>62</v>
      </c>
      <c r="K8">
        <v>663</v>
      </c>
      <c r="L8" t="s">
        <v>82</v>
      </c>
      <c r="M8" t="s">
        <v>117</v>
      </c>
      <c r="N8">
        <v>0</v>
      </c>
      <c r="O8">
        <v>4046.23</v>
      </c>
      <c r="P8">
        <v>0</v>
      </c>
      <c r="Q8">
        <f aca="true" t="shared" si="0" ref="Q8:Q43">SUM(N8)-SUM(O8:P8)</f>
        <v>-4046.23</v>
      </c>
    </row>
    <row r="9" spans="2:17" ht="24">
      <c r="B9" s="2" t="s">
        <v>16</v>
      </c>
      <c r="C9" s="1" t="s">
        <v>18</v>
      </c>
      <c r="D9" s="2" t="s">
        <v>19</v>
      </c>
      <c r="E9" s="1">
        <v>120</v>
      </c>
      <c r="F9" s="2" t="s">
        <v>17</v>
      </c>
      <c r="G9" t="s">
        <v>64</v>
      </c>
      <c r="H9">
        <v>10265</v>
      </c>
      <c r="I9" s="9">
        <v>35884</v>
      </c>
      <c r="K9">
        <v>335</v>
      </c>
      <c r="L9" t="s">
        <v>83</v>
      </c>
      <c r="M9" t="s">
        <v>118</v>
      </c>
      <c r="N9">
        <v>4950</v>
      </c>
      <c r="O9">
        <v>30.49</v>
      </c>
      <c r="P9">
        <f>SUM(2150.17+227.92)</f>
        <v>2378.09</v>
      </c>
      <c r="Q9">
        <f t="shared" si="0"/>
        <v>2541.42</v>
      </c>
    </row>
    <row r="10" spans="2:17" ht="12">
      <c r="B10" s="2" t="s">
        <v>14</v>
      </c>
      <c r="C10" s="1"/>
      <c r="D10" s="2" t="s">
        <v>15</v>
      </c>
      <c r="E10" s="1">
        <v>90</v>
      </c>
      <c r="F10" s="2" t="s">
        <v>20</v>
      </c>
      <c r="G10" t="s">
        <v>63</v>
      </c>
      <c r="H10">
        <v>10342</v>
      </c>
      <c r="I10" s="9">
        <v>36430</v>
      </c>
      <c r="K10">
        <v>367</v>
      </c>
      <c r="L10" t="s">
        <v>84</v>
      </c>
      <c r="M10" t="s">
        <v>120</v>
      </c>
      <c r="N10">
        <v>76968.83</v>
      </c>
      <c r="O10">
        <v>3903.2</v>
      </c>
      <c r="P10">
        <f>SUM(10000+1060)</f>
        <v>11060</v>
      </c>
      <c r="Q10">
        <f t="shared" si="0"/>
        <v>62005.630000000005</v>
      </c>
    </row>
    <row r="11" spans="2:17" ht="12">
      <c r="B11" s="2" t="s">
        <v>22</v>
      </c>
      <c r="C11" s="1" t="s">
        <v>23</v>
      </c>
      <c r="D11" s="2"/>
      <c r="E11" s="1">
        <v>16</v>
      </c>
      <c r="F11" s="2" t="s">
        <v>21</v>
      </c>
      <c r="G11" t="s">
        <v>85</v>
      </c>
      <c r="H11">
        <v>10374</v>
      </c>
      <c r="I11" s="9">
        <v>35408</v>
      </c>
      <c r="K11">
        <v>367</v>
      </c>
      <c r="L11" t="s">
        <v>86</v>
      </c>
      <c r="M11" t="s">
        <v>117</v>
      </c>
      <c r="N11">
        <v>0</v>
      </c>
      <c r="O11">
        <v>0</v>
      </c>
      <c r="P11">
        <v>0</v>
      </c>
      <c r="Q11">
        <f t="shared" si="0"/>
        <v>0</v>
      </c>
    </row>
    <row r="12" spans="2:17" ht="24">
      <c r="B12" s="2" t="s">
        <v>22</v>
      </c>
      <c r="C12" s="1" t="s">
        <v>23</v>
      </c>
      <c r="D12" s="2" t="s">
        <v>24</v>
      </c>
      <c r="E12" s="1">
        <v>44</v>
      </c>
      <c r="F12" s="2" t="s">
        <v>39</v>
      </c>
      <c r="G12" t="s">
        <v>65</v>
      </c>
      <c r="H12">
        <v>10401</v>
      </c>
      <c r="I12" s="9">
        <v>35392</v>
      </c>
      <c r="K12">
        <v>367</v>
      </c>
      <c r="L12" t="s">
        <v>87</v>
      </c>
      <c r="M12" t="s">
        <v>117</v>
      </c>
      <c r="N12">
        <v>0</v>
      </c>
      <c r="O12">
        <v>0</v>
      </c>
      <c r="P12">
        <v>0</v>
      </c>
      <c r="Q12">
        <f t="shared" si="0"/>
        <v>0</v>
      </c>
    </row>
    <row r="13" spans="2:17" ht="24">
      <c r="B13" s="2" t="s">
        <v>27</v>
      </c>
      <c r="C13" s="1" t="s">
        <v>28</v>
      </c>
      <c r="D13" s="2" t="s">
        <v>25</v>
      </c>
      <c r="E13" s="1">
        <v>33</v>
      </c>
      <c r="F13" s="2" t="s">
        <v>26</v>
      </c>
      <c r="G13" t="s">
        <v>66</v>
      </c>
      <c r="K13">
        <v>367</v>
      </c>
      <c r="L13" t="s">
        <v>86</v>
      </c>
      <c r="M13" t="s">
        <v>120</v>
      </c>
      <c r="N13">
        <v>250122.8</v>
      </c>
      <c r="O13">
        <v>124266.37</v>
      </c>
      <c r="P13">
        <v>27433.07</v>
      </c>
      <c r="Q13">
        <f t="shared" si="0"/>
        <v>98423.35999999999</v>
      </c>
    </row>
    <row r="14" spans="2:17" ht="12">
      <c r="B14" s="2" t="s">
        <v>27</v>
      </c>
      <c r="C14" s="1" t="s">
        <v>28</v>
      </c>
      <c r="D14" s="2" t="s">
        <v>30</v>
      </c>
      <c r="E14" s="1">
        <v>43</v>
      </c>
      <c r="F14" s="2" t="s">
        <v>29</v>
      </c>
      <c r="G14" t="s">
        <v>67</v>
      </c>
      <c r="K14">
        <v>367</v>
      </c>
      <c r="L14" t="s">
        <v>86</v>
      </c>
      <c r="M14" t="s">
        <v>121</v>
      </c>
      <c r="N14">
        <v>310954.96</v>
      </c>
      <c r="O14">
        <v>16544.65</v>
      </c>
      <c r="P14">
        <v>1125.47</v>
      </c>
      <c r="Q14">
        <f t="shared" si="0"/>
        <v>293284.84</v>
      </c>
    </row>
    <row r="15" spans="2:17" ht="24">
      <c r="B15" s="2" t="s">
        <v>31</v>
      </c>
      <c r="C15" s="1" t="s">
        <v>10</v>
      </c>
      <c r="D15" s="2" t="s">
        <v>32</v>
      </c>
      <c r="E15" s="1">
        <v>32</v>
      </c>
      <c r="F15" s="2" t="s">
        <v>33</v>
      </c>
      <c r="G15" t="s">
        <v>68</v>
      </c>
      <c r="K15">
        <v>367</v>
      </c>
      <c r="L15" t="s">
        <v>88</v>
      </c>
      <c r="M15" t="s">
        <v>117</v>
      </c>
      <c r="N15">
        <v>0</v>
      </c>
      <c r="O15">
        <v>39616.72</v>
      </c>
      <c r="P15">
        <v>0</v>
      </c>
      <c r="Q15">
        <f t="shared" si="0"/>
        <v>-39616.72</v>
      </c>
    </row>
    <row r="16" spans="2:17" ht="24">
      <c r="B16" s="2" t="s">
        <v>35</v>
      </c>
      <c r="C16" s="1" t="s">
        <v>28</v>
      </c>
      <c r="D16" s="2" t="s">
        <v>24</v>
      </c>
      <c r="E16" s="1">
        <v>123</v>
      </c>
      <c r="F16" s="2" t="s">
        <v>34</v>
      </c>
      <c r="G16" t="s">
        <v>69</v>
      </c>
      <c r="K16">
        <v>367</v>
      </c>
      <c r="L16" t="s">
        <v>89</v>
      </c>
      <c r="M16" t="s">
        <v>117</v>
      </c>
      <c r="N16">
        <v>24548.76</v>
      </c>
      <c r="O16">
        <v>16155.6</v>
      </c>
      <c r="P16">
        <f>SUM(3379.95+358.27+3012.03+319.28)</f>
        <v>7069.53</v>
      </c>
      <c r="Q16">
        <f t="shared" si="0"/>
        <v>1323.6299999999974</v>
      </c>
    </row>
    <row r="17" spans="2:17" ht="24">
      <c r="B17" s="2" t="s">
        <v>22</v>
      </c>
      <c r="C17" s="1" t="s">
        <v>23</v>
      </c>
      <c r="D17" s="2" t="s">
        <v>37</v>
      </c>
      <c r="E17" s="1">
        <v>53</v>
      </c>
      <c r="F17" s="2" t="s">
        <v>36</v>
      </c>
      <c r="G17" t="s">
        <v>70</v>
      </c>
      <c r="K17">
        <v>710</v>
      </c>
      <c r="L17" t="s">
        <v>90</v>
      </c>
      <c r="M17" t="s">
        <v>121</v>
      </c>
      <c r="N17">
        <v>309709.57</v>
      </c>
      <c r="O17">
        <v>10942.51</v>
      </c>
      <c r="P17">
        <f>SUM(48306.85+5120.53)</f>
        <v>53427.38</v>
      </c>
      <c r="Q17">
        <f t="shared" si="0"/>
        <v>245339.68</v>
      </c>
    </row>
    <row r="18" spans="2:17" ht="24">
      <c r="B18" s="2" t="s">
        <v>22</v>
      </c>
      <c r="C18" s="1" t="s">
        <v>40</v>
      </c>
      <c r="D18" s="2" t="s">
        <v>24</v>
      </c>
      <c r="E18" s="1">
        <v>20</v>
      </c>
      <c r="F18" s="2" t="s">
        <v>38</v>
      </c>
      <c r="G18" t="s">
        <v>71</v>
      </c>
      <c r="K18">
        <v>367</v>
      </c>
      <c r="L18" t="s">
        <v>86</v>
      </c>
      <c r="M18" t="s">
        <v>117</v>
      </c>
      <c r="N18">
        <v>54154.08</v>
      </c>
      <c r="O18">
        <v>49581.24</v>
      </c>
      <c r="P18">
        <v>12516.28</v>
      </c>
      <c r="Q18">
        <f t="shared" si="0"/>
        <v>-7943.439999999995</v>
      </c>
    </row>
    <row r="19" spans="2:17" ht="24">
      <c r="B19" s="2" t="s">
        <v>22</v>
      </c>
      <c r="C19" s="1" t="s">
        <v>40</v>
      </c>
      <c r="D19" s="2" t="s">
        <v>24</v>
      </c>
      <c r="E19" s="1">
        <v>234</v>
      </c>
      <c r="F19" s="2" t="s">
        <v>39</v>
      </c>
      <c r="G19" t="s">
        <v>72</v>
      </c>
      <c r="K19">
        <v>367</v>
      </c>
      <c r="L19" t="s">
        <v>87</v>
      </c>
      <c r="M19" t="s">
        <v>117</v>
      </c>
      <c r="N19">
        <v>32706.87</v>
      </c>
      <c r="O19">
        <v>26676.88</v>
      </c>
      <c r="P19">
        <f>SUM(43.85+3472.93+368.13)</f>
        <v>3884.91</v>
      </c>
      <c r="Q19">
        <f t="shared" si="0"/>
        <v>2145.079999999998</v>
      </c>
    </row>
    <row r="20" spans="2:17" ht="36">
      <c r="B20" s="2" t="s">
        <v>16</v>
      </c>
      <c r="C20" s="1" t="s">
        <v>43</v>
      </c>
      <c r="D20" s="2" t="s">
        <v>42</v>
      </c>
      <c r="E20" s="1">
        <v>95</v>
      </c>
      <c r="F20" s="2" t="s">
        <v>41</v>
      </c>
      <c r="G20" t="s">
        <v>73</v>
      </c>
      <c r="K20">
        <v>367</v>
      </c>
      <c r="L20" t="s">
        <v>89</v>
      </c>
      <c r="M20" t="s">
        <v>121</v>
      </c>
      <c r="N20">
        <v>108950.87</v>
      </c>
      <c r="O20">
        <v>36320.19</v>
      </c>
      <c r="P20">
        <v>66360</v>
      </c>
      <c r="Q20">
        <f t="shared" si="0"/>
        <v>6270.679999999993</v>
      </c>
    </row>
    <row r="21" spans="2:17" ht="24">
      <c r="B21" s="2" t="s">
        <v>16</v>
      </c>
      <c r="C21" s="1" t="s">
        <v>44</v>
      </c>
      <c r="D21" s="2" t="s">
        <v>45</v>
      </c>
      <c r="E21" s="1">
        <v>38</v>
      </c>
      <c r="F21" s="2" t="s">
        <v>46</v>
      </c>
      <c r="G21" t="s">
        <v>74</v>
      </c>
      <c r="K21">
        <v>323</v>
      </c>
      <c r="L21" t="s">
        <v>91</v>
      </c>
      <c r="M21" t="s">
        <v>121</v>
      </c>
      <c r="N21">
        <v>35641.67</v>
      </c>
      <c r="O21">
        <v>8389.67</v>
      </c>
      <c r="P21">
        <f>SUM(10127.58+1073.52)</f>
        <v>11201.1</v>
      </c>
      <c r="Q21">
        <f t="shared" si="0"/>
        <v>16050.899999999998</v>
      </c>
    </row>
    <row r="22" spans="2:17" ht="12">
      <c r="B22" s="2" t="s">
        <v>16</v>
      </c>
      <c r="C22" s="1" t="s">
        <v>18</v>
      </c>
      <c r="D22" s="2" t="s">
        <v>47</v>
      </c>
      <c r="E22" s="1">
        <v>10</v>
      </c>
      <c r="F22" s="2" t="s">
        <v>48</v>
      </c>
      <c r="G22" t="s">
        <v>75</v>
      </c>
      <c r="K22">
        <v>335</v>
      </c>
      <c r="L22" t="s">
        <v>83</v>
      </c>
      <c r="M22" t="s">
        <v>121</v>
      </c>
      <c r="N22">
        <v>12997</v>
      </c>
      <c r="O22">
        <v>6993.12</v>
      </c>
      <c r="Q22">
        <f t="shared" si="0"/>
        <v>6003.88</v>
      </c>
    </row>
    <row r="23" spans="2:17" ht="12">
      <c r="B23" s="2" t="s">
        <v>16</v>
      </c>
      <c r="C23" s="1" t="s">
        <v>18</v>
      </c>
      <c r="D23" s="2" t="s">
        <v>47</v>
      </c>
      <c r="E23" s="1">
        <v>34</v>
      </c>
      <c r="F23" s="2" t="s">
        <v>48</v>
      </c>
      <c r="Q23">
        <f t="shared" si="0"/>
        <v>0</v>
      </c>
    </row>
    <row r="24" spans="2:17" ht="12">
      <c r="B24" s="2" t="s">
        <v>16</v>
      </c>
      <c r="C24" s="1" t="s">
        <v>18</v>
      </c>
      <c r="D24" s="2" t="s">
        <v>47</v>
      </c>
      <c r="E24" s="1">
        <v>5</v>
      </c>
      <c r="F24" s="2" t="s">
        <v>52</v>
      </c>
      <c r="G24" t="s">
        <v>78</v>
      </c>
      <c r="H24">
        <v>10265</v>
      </c>
      <c r="K24">
        <v>335</v>
      </c>
      <c r="L24" t="s">
        <v>83</v>
      </c>
      <c r="M24" t="s">
        <v>118</v>
      </c>
      <c r="N24">
        <v>0</v>
      </c>
      <c r="O24">
        <f>SUM(17650.68)</f>
        <v>17650.68</v>
      </c>
      <c r="Q24">
        <f t="shared" si="0"/>
        <v>-17650.68</v>
      </c>
    </row>
    <row r="25" spans="2:17" ht="12">
      <c r="B25" s="2" t="s">
        <v>16</v>
      </c>
      <c r="C25" s="1" t="s">
        <v>18</v>
      </c>
      <c r="D25" s="2" t="s">
        <v>47</v>
      </c>
      <c r="E25" s="1">
        <v>9</v>
      </c>
      <c r="F25" s="2" t="s">
        <v>53</v>
      </c>
      <c r="G25" t="s">
        <v>79</v>
      </c>
      <c r="H25">
        <v>10265</v>
      </c>
      <c r="K25">
        <v>335</v>
      </c>
      <c r="L25" t="s">
        <v>83</v>
      </c>
      <c r="M25" t="s">
        <v>118</v>
      </c>
      <c r="N25">
        <v>0</v>
      </c>
      <c r="O25">
        <f>SUM(3135.74+332.39)</f>
        <v>3468.1299999999997</v>
      </c>
      <c r="Q25">
        <f t="shared" si="0"/>
        <v>-3468.1299999999997</v>
      </c>
    </row>
    <row r="26" spans="2:17" ht="12">
      <c r="B26" s="2" t="s">
        <v>16</v>
      </c>
      <c r="C26" s="1" t="s">
        <v>18</v>
      </c>
      <c r="D26" s="2" t="s">
        <v>47</v>
      </c>
      <c r="E26" s="1">
        <v>32</v>
      </c>
      <c r="F26" s="2" t="s">
        <v>54</v>
      </c>
      <c r="G26" t="s">
        <v>92</v>
      </c>
      <c r="H26">
        <v>10265</v>
      </c>
      <c r="K26">
        <v>832</v>
      </c>
      <c r="L26" t="s">
        <v>93</v>
      </c>
      <c r="M26" t="s">
        <v>118</v>
      </c>
      <c r="N26">
        <v>0</v>
      </c>
      <c r="O26">
        <v>-550.96</v>
      </c>
      <c r="P26">
        <f>SUM(1000+106)</f>
        <v>1106</v>
      </c>
      <c r="Q26">
        <f t="shared" si="0"/>
        <v>-555.04</v>
      </c>
    </row>
    <row r="27" spans="2:17" ht="12">
      <c r="B27" s="2" t="s">
        <v>16</v>
      </c>
      <c r="C27" s="1" t="s">
        <v>18</v>
      </c>
      <c r="D27" s="2" t="s">
        <v>47</v>
      </c>
      <c r="E27" s="1">
        <v>188</v>
      </c>
      <c r="F27" s="2" t="s">
        <v>55</v>
      </c>
      <c r="G27" t="s">
        <v>80</v>
      </c>
      <c r="H27">
        <v>10265</v>
      </c>
      <c r="J27" s="9">
        <v>35884</v>
      </c>
      <c r="K27">
        <v>335</v>
      </c>
      <c r="L27" t="s">
        <v>89</v>
      </c>
      <c r="M27" t="s">
        <v>118</v>
      </c>
      <c r="N27">
        <v>0</v>
      </c>
      <c r="O27">
        <v>1450.54</v>
      </c>
      <c r="P27">
        <f>SUM(2773.04+293.94)</f>
        <v>3066.98</v>
      </c>
      <c r="Q27">
        <f t="shared" si="0"/>
        <v>-4517.52</v>
      </c>
    </row>
    <row r="28" spans="2:17" ht="12">
      <c r="B28" s="2" t="s">
        <v>22</v>
      </c>
      <c r="C28" s="1" t="s">
        <v>58</v>
      </c>
      <c r="D28" s="2"/>
      <c r="E28" s="1">
        <v>2</v>
      </c>
      <c r="F28" s="2" t="s">
        <v>57</v>
      </c>
      <c r="G28" t="s">
        <v>94</v>
      </c>
      <c r="H28">
        <v>10423</v>
      </c>
      <c r="J28" s="9">
        <v>35819</v>
      </c>
      <c r="K28">
        <v>323</v>
      </c>
      <c r="L28" t="s">
        <v>95</v>
      </c>
      <c r="M28" t="s">
        <v>118</v>
      </c>
      <c r="N28">
        <v>0</v>
      </c>
      <c r="O28">
        <v>2659.1</v>
      </c>
      <c r="P28">
        <v>0</v>
      </c>
      <c r="Q28">
        <f t="shared" si="0"/>
        <v>-2659.1</v>
      </c>
    </row>
    <row r="29" spans="2:17" ht="12">
      <c r="B29" s="2" t="s">
        <v>59</v>
      </c>
      <c r="C29" s="1" t="s">
        <v>8</v>
      </c>
      <c r="D29" s="2"/>
      <c r="E29" s="1">
        <v>14</v>
      </c>
      <c r="F29" s="2" t="s">
        <v>60</v>
      </c>
      <c r="G29" t="s">
        <v>81</v>
      </c>
      <c r="H29" t="s">
        <v>90</v>
      </c>
      <c r="J29" s="9">
        <v>35674</v>
      </c>
      <c r="K29">
        <v>367</v>
      </c>
      <c r="L29" t="s">
        <v>90</v>
      </c>
      <c r="M29" t="s">
        <v>117</v>
      </c>
      <c r="N29">
        <v>2135.36</v>
      </c>
      <c r="O29">
        <v>0</v>
      </c>
      <c r="P29">
        <v>0</v>
      </c>
      <c r="Q29">
        <f t="shared" si="0"/>
        <v>2135.36</v>
      </c>
    </row>
    <row r="30" spans="2:17" ht="12">
      <c r="B30" s="2" t="s">
        <v>14</v>
      </c>
      <c r="C30" s="1" t="s">
        <v>8</v>
      </c>
      <c r="D30" s="2" t="s">
        <v>49</v>
      </c>
      <c r="E30" s="1">
        <v>52</v>
      </c>
      <c r="F30" s="2" t="s">
        <v>50</v>
      </c>
      <c r="G30" t="s">
        <v>76</v>
      </c>
      <c r="K30">
        <v>300</v>
      </c>
      <c r="L30" t="s">
        <v>96</v>
      </c>
      <c r="N30">
        <v>250000</v>
      </c>
      <c r="O30">
        <v>134053.35</v>
      </c>
      <c r="P30">
        <v>0</v>
      </c>
      <c r="Q30">
        <f t="shared" si="0"/>
        <v>115946.65</v>
      </c>
    </row>
    <row r="31" spans="2:17" ht="12">
      <c r="B31" s="2" t="s">
        <v>6</v>
      </c>
      <c r="C31" s="1" t="s">
        <v>8</v>
      </c>
      <c r="D31" s="2"/>
      <c r="E31" s="1">
        <v>20</v>
      </c>
      <c r="F31" s="2" t="s">
        <v>51</v>
      </c>
      <c r="G31" t="s">
        <v>77</v>
      </c>
      <c r="K31">
        <v>367</v>
      </c>
      <c r="L31" t="s">
        <v>51</v>
      </c>
      <c r="Q31">
        <f t="shared" si="0"/>
        <v>0</v>
      </c>
    </row>
    <row r="32" spans="2:17" ht="12">
      <c r="B32" s="2"/>
      <c r="C32" s="1"/>
      <c r="D32" s="2"/>
      <c r="E32" s="1"/>
      <c r="F32" s="2"/>
      <c r="Q32">
        <f t="shared" si="0"/>
        <v>0</v>
      </c>
    </row>
    <row r="33" ht="7.5" customHeight="1">
      <c r="Q33">
        <f t="shared" si="0"/>
        <v>0</v>
      </c>
    </row>
    <row r="34" spans="4:17" ht="12">
      <c r="D34" s="3" t="s">
        <v>5</v>
      </c>
      <c r="E34" s="4">
        <f>SUM(E7:E32)</f>
        <v>1518.3</v>
      </c>
      <c r="Q34">
        <f t="shared" si="0"/>
        <v>0</v>
      </c>
    </row>
    <row r="35" ht="12">
      <c r="Q35">
        <f t="shared" si="0"/>
        <v>0</v>
      </c>
    </row>
    <row r="36" spans="2:17" ht="12">
      <c r="B36" t="s">
        <v>7</v>
      </c>
      <c r="G36" s="10" t="s">
        <v>124</v>
      </c>
      <c r="Q36">
        <f t="shared" si="0"/>
        <v>0</v>
      </c>
    </row>
    <row r="37" spans="7:17" ht="12">
      <c r="G37" t="s">
        <v>106</v>
      </c>
      <c r="K37">
        <v>3231</v>
      </c>
      <c r="L37" t="s">
        <v>116</v>
      </c>
      <c r="N37">
        <v>115203.51</v>
      </c>
      <c r="O37">
        <v>18658.04</v>
      </c>
      <c r="P37">
        <f>SUM(39286.54+4164.41)</f>
        <v>43450.95</v>
      </c>
      <c r="Q37">
        <f t="shared" si="0"/>
        <v>53094.52</v>
      </c>
    </row>
    <row r="38" spans="7:17" ht="12">
      <c r="G38" t="s">
        <v>105</v>
      </c>
      <c r="K38">
        <v>367</v>
      </c>
      <c r="L38" t="s">
        <v>87</v>
      </c>
      <c r="M38" t="s">
        <v>120</v>
      </c>
      <c r="N38">
        <v>130000</v>
      </c>
      <c r="O38">
        <v>62354.49</v>
      </c>
      <c r="P38">
        <f>SUM(11422+1210.73)</f>
        <v>12632.73</v>
      </c>
      <c r="Q38">
        <f t="shared" si="0"/>
        <v>55012.78</v>
      </c>
    </row>
    <row r="39" spans="7:17" ht="12">
      <c r="G39" t="s">
        <v>107</v>
      </c>
      <c r="H39" t="s">
        <v>115</v>
      </c>
      <c r="K39" t="s">
        <v>115</v>
      </c>
      <c r="Q39">
        <f t="shared" si="0"/>
        <v>0</v>
      </c>
    </row>
    <row r="40" spans="7:17" ht="12">
      <c r="G40" t="s">
        <v>108</v>
      </c>
      <c r="L40" t="s">
        <v>89</v>
      </c>
      <c r="N40">
        <v>72402.3</v>
      </c>
      <c r="O40">
        <v>24206.85</v>
      </c>
      <c r="P40">
        <f>SUM(19816.54+2100.55)</f>
        <v>21917.09</v>
      </c>
      <c r="Q40">
        <f t="shared" si="0"/>
        <v>26278.36</v>
      </c>
    </row>
    <row r="41" spans="7:17" ht="12">
      <c r="G41" t="s">
        <v>109</v>
      </c>
      <c r="H41" t="s">
        <v>115</v>
      </c>
      <c r="K41" t="s">
        <v>115</v>
      </c>
      <c r="Q41">
        <f t="shared" si="0"/>
        <v>0</v>
      </c>
    </row>
    <row r="42" spans="7:17" ht="12">
      <c r="G42" t="s">
        <v>119</v>
      </c>
      <c r="K42">
        <v>3237</v>
      </c>
      <c r="L42" t="s">
        <v>91</v>
      </c>
      <c r="N42">
        <v>19987.52</v>
      </c>
      <c r="O42">
        <v>5849.01</v>
      </c>
      <c r="P42">
        <f>SUM(1992+211.15)</f>
        <v>2203.15</v>
      </c>
      <c r="Q42">
        <f t="shared" si="0"/>
        <v>11935.36</v>
      </c>
    </row>
    <row r="43" spans="7:17" ht="12">
      <c r="G43" t="s">
        <v>122</v>
      </c>
      <c r="K43">
        <v>870</v>
      </c>
      <c r="L43" t="s">
        <v>123</v>
      </c>
      <c r="N43">
        <v>19883.79</v>
      </c>
      <c r="O43">
        <v>16213.75</v>
      </c>
      <c r="P43">
        <v>0</v>
      </c>
      <c r="Q43">
        <f t="shared" si="0"/>
        <v>3670.040000000001</v>
      </c>
    </row>
    <row r="44" ht="12">
      <c r="F44">
        <f>SUM(23.5*456)</f>
        <v>10716</v>
      </c>
    </row>
    <row r="45" ht="12">
      <c r="F45">
        <f>SUM(78*52)</f>
        <v>4056</v>
      </c>
    </row>
    <row r="46" ht="12">
      <c r="F46">
        <f>SUM(208+96)</f>
        <v>304</v>
      </c>
    </row>
    <row r="47" ht="12">
      <c r="F47">
        <f>SUM(41.25*32)</f>
        <v>1320</v>
      </c>
    </row>
  </sheetData>
  <sheetProtection password="FC85" sheet="1" objects="1" scenarios="1"/>
  <printOptions/>
  <pageMargins left="0.5" right="0.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OAO/JPL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OAO/JPL</dc:creator>
  <cp:keywords/>
  <dc:description/>
  <cp:lastModifiedBy>dorothyj</cp:lastModifiedBy>
  <cp:lastPrinted>2001-08-14T19:16:19Z</cp:lastPrinted>
  <dcterms:created xsi:type="dcterms:W3CDTF">2001-08-08T03:03:36Z</dcterms:created>
  <dcterms:modified xsi:type="dcterms:W3CDTF">2001-12-05T20:15:44Z</dcterms:modified>
  <cp:category/>
  <cp:version/>
  <cp:contentType/>
  <cp:contentStatus/>
</cp:coreProperties>
</file>